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GrafElen\Desktop\"/>
    </mc:Choice>
  </mc:AlternateContent>
  <xr:revisionPtr revIDLastSave="0" documentId="8_{37D625DF-2DB9-496B-AB85-AC46B729DEF1}" xr6:coauthVersionLast="36" xr6:coauthVersionMax="36" xr10:uidLastSave="{00000000-0000-0000-0000-000000000000}"/>
  <bookViews>
    <workbookView xWindow="28680" yWindow="-72" windowWidth="29040" windowHeight="15720" tabRatio="500" firstSheet="2" activeTab="2" xr2:uid="{00000000-000D-0000-FFFF-FFFF00000000}"/>
  </bookViews>
  <sheets>
    <sheet name="0. Vorbemerkungen" sheetId="1" r:id="rId1"/>
    <sheet name="1. Allgemeine Angaben" sheetId="2" r:id="rId2"/>
    <sheet name="2. SVS" sheetId="3" r:id="rId3"/>
    <sheet name="3. Leistungswerte" sheetId="4" r:id="rId4"/>
    <sheet name="4. Einzelraumkalkulation" sheetId="5" r:id="rId5"/>
    <sheet name="5. Objektbetreuung" sheetId="6" r:id="rId6"/>
    <sheet name="6. Mehraufwand" sheetId="7" r:id="rId7"/>
    <sheet name="7. Grundreinigung" sheetId="8" r:id="rId8"/>
    <sheet name="8. Regiearbeiten" sheetId="10" r:id="rId9"/>
    <sheet name="9.Wertungskriterien" sheetId="12" r:id="rId10"/>
    <sheet name="10. Übersichtstabelle" sheetId="11" r:id="rId11"/>
  </sheets>
  <externalReferences>
    <externalReference r:id="rId12"/>
  </externalReferences>
  <definedNames>
    <definedName name="_xlnm.Print_Area" localSheetId="0">'0. Vorbemerkungen'!$A$1:$B$59</definedName>
    <definedName name="_xlnm.Print_Area" localSheetId="3">'3. Leistungswerte'!$A$1:$E$45</definedName>
    <definedName name="_xlnm.Print_Area" localSheetId="9">'9.Wertungskriterien'!$A$1:$K$90</definedName>
  </definedNames>
  <calcPr calcId="191029"/>
  <extLs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B46" i="3" l="1"/>
  <c r="B39" i="3"/>
  <c r="B32" i="3"/>
  <c r="B48" i="3" l="1"/>
  <c r="B50" i="3" s="1"/>
  <c r="F10" i="11"/>
  <c r="F11" i="11"/>
  <c r="F12" i="11"/>
  <c r="F13" i="11"/>
  <c r="F14" i="11"/>
  <c r="F15" i="11"/>
  <c r="F16" i="11"/>
  <c r="F17" i="11"/>
  <c r="F18" i="11"/>
  <c r="K512" i="5" l="1"/>
  <c r="L371" i="5" l="1"/>
  <c r="H173" i="5"/>
  <c r="L146" i="5"/>
  <c r="H146" i="5"/>
  <c r="H536" i="5"/>
  <c r="H508" i="5"/>
  <c r="H475" i="5"/>
  <c r="H441" i="5"/>
  <c r="H371" i="5"/>
  <c r="H269" i="5"/>
  <c r="H152" i="5"/>
  <c r="L152" i="5"/>
  <c r="P536" i="5" l="1"/>
  <c r="L536" i="5"/>
  <c r="L508" i="5"/>
  <c r="L475" i="5"/>
  <c r="L441" i="5"/>
  <c r="P269" i="5"/>
  <c r="L269" i="5"/>
  <c r="L173" i="5"/>
  <c r="P441" i="5"/>
  <c r="P371" i="5"/>
  <c r="P146" i="5"/>
  <c r="K515" i="5" l="1"/>
  <c r="K15" i="5" l="1"/>
  <c r="M15" i="5" s="1"/>
  <c r="K16" i="5"/>
  <c r="M16" i="5" s="1"/>
  <c r="K18" i="5"/>
  <c r="M18" i="5" s="1"/>
  <c r="K426" i="5"/>
  <c r="M426" i="5" s="1"/>
  <c r="K11" i="5"/>
  <c r="M11" i="5" s="1"/>
  <c r="K12" i="5"/>
  <c r="M12" i="5" s="1"/>
  <c r="K13" i="5"/>
  <c r="M13" i="5" s="1"/>
  <c r="K14" i="5"/>
  <c r="M14" i="5" s="1"/>
  <c r="K17" i="5"/>
  <c r="M17" i="5" s="1"/>
  <c r="K19" i="5"/>
  <c r="M19" i="5" s="1"/>
  <c r="K20" i="5"/>
  <c r="M20" i="5" s="1"/>
  <c r="K21" i="5"/>
  <c r="M21" i="5" s="1"/>
  <c r="K22" i="5"/>
  <c r="M22" i="5" s="1"/>
  <c r="K23" i="5"/>
  <c r="M23" i="5" s="1"/>
  <c r="K24" i="5"/>
  <c r="M24" i="5" s="1"/>
  <c r="K25" i="5"/>
  <c r="M25" i="5" s="1"/>
  <c r="K26" i="5"/>
  <c r="M26" i="5" s="1"/>
  <c r="K27" i="5"/>
  <c r="M27" i="5" s="1"/>
  <c r="K28" i="5"/>
  <c r="K29" i="5"/>
  <c r="M29" i="5" s="1"/>
  <c r="K30" i="5"/>
  <c r="M30" i="5" s="1"/>
  <c r="K31" i="5"/>
  <c r="M31" i="5" s="1"/>
  <c r="K32" i="5"/>
  <c r="M32" i="5" s="1"/>
  <c r="K33" i="5"/>
  <c r="M33" i="5" s="1"/>
  <c r="K34" i="5"/>
  <c r="M34" i="5" s="1"/>
  <c r="K35" i="5"/>
  <c r="M35" i="5" s="1"/>
  <c r="K36" i="5"/>
  <c r="M36" i="5" s="1"/>
  <c r="K37" i="5"/>
  <c r="M37" i="5" s="1"/>
  <c r="K38" i="5"/>
  <c r="M38" i="5" s="1"/>
  <c r="K39" i="5"/>
  <c r="M39" i="5" s="1"/>
  <c r="K40" i="5"/>
  <c r="M40" i="5" s="1"/>
  <c r="K41" i="5"/>
  <c r="M41" i="5" s="1"/>
  <c r="K42" i="5"/>
  <c r="M42" i="5" s="1"/>
  <c r="K43" i="5"/>
  <c r="M43" i="5" s="1"/>
  <c r="K44" i="5"/>
  <c r="M44" i="5" s="1"/>
  <c r="K45" i="5"/>
  <c r="M45" i="5" s="1"/>
  <c r="K46" i="5"/>
  <c r="M46" i="5" s="1"/>
  <c r="K47" i="5"/>
  <c r="M47" i="5" s="1"/>
  <c r="K48" i="5"/>
  <c r="M48" i="5" s="1"/>
  <c r="K49" i="5"/>
  <c r="M49" i="5" s="1"/>
  <c r="K50" i="5"/>
  <c r="M50" i="5" s="1"/>
  <c r="K51" i="5"/>
  <c r="M51" i="5" s="1"/>
  <c r="K52" i="5"/>
  <c r="M52" i="5" s="1"/>
  <c r="K53" i="5"/>
  <c r="M53" i="5" s="1"/>
  <c r="K54" i="5"/>
  <c r="M54" i="5" s="1"/>
  <c r="K55" i="5"/>
  <c r="M55" i="5" s="1"/>
  <c r="K56" i="5"/>
  <c r="M56" i="5" s="1"/>
  <c r="K57" i="5"/>
  <c r="M57" i="5" s="1"/>
  <c r="K58" i="5"/>
  <c r="M58" i="5" s="1"/>
  <c r="K59" i="5"/>
  <c r="M59" i="5" s="1"/>
  <c r="K60" i="5"/>
  <c r="M60" i="5" s="1"/>
  <c r="K61" i="5"/>
  <c r="M61" i="5" s="1"/>
  <c r="K62" i="5"/>
  <c r="M62" i="5" s="1"/>
  <c r="K63" i="5"/>
  <c r="M63" i="5" s="1"/>
  <c r="K64" i="5"/>
  <c r="M64" i="5" s="1"/>
  <c r="K65" i="5"/>
  <c r="M65" i="5" s="1"/>
  <c r="K66" i="5"/>
  <c r="K67" i="5"/>
  <c r="M67" i="5" s="1"/>
  <c r="K68" i="5"/>
  <c r="M68" i="5" s="1"/>
  <c r="K69" i="5"/>
  <c r="M69" i="5" s="1"/>
  <c r="K70" i="5"/>
  <c r="M70" i="5" s="1"/>
  <c r="K71" i="5"/>
  <c r="M71" i="5" s="1"/>
  <c r="K72" i="5"/>
  <c r="K73" i="5"/>
  <c r="M73" i="5" s="1"/>
  <c r="K74" i="5"/>
  <c r="M74" i="5" s="1"/>
  <c r="K75" i="5"/>
  <c r="M75" i="5" s="1"/>
  <c r="K76" i="5"/>
  <c r="M76" i="5" s="1"/>
  <c r="K77" i="5"/>
  <c r="M77" i="5" s="1"/>
  <c r="K78" i="5"/>
  <c r="M78" i="5" s="1"/>
  <c r="K79" i="5"/>
  <c r="M79" i="5" s="1"/>
  <c r="K80" i="5"/>
  <c r="K81" i="5"/>
  <c r="M81" i="5" s="1"/>
  <c r="K82" i="5"/>
  <c r="M82" i="5" s="1"/>
  <c r="K83" i="5"/>
  <c r="M83" i="5" s="1"/>
  <c r="K84" i="5"/>
  <c r="M84" i="5" s="1"/>
  <c r="K85" i="5"/>
  <c r="M85" i="5" s="1"/>
  <c r="K86" i="5"/>
  <c r="M86" i="5" s="1"/>
  <c r="K87" i="5"/>
  <c r="M87" i="5" s="1"/>
  <c r="K88" i="5"/>
  <c r="M88" i="5" s="1"/>
  <c r="K89" i="5"/>
  <c r="M89" i="5" s="1"/>
  <c r="K90" i="5"/>
  <c r="M90" i="5" s="1"/>
  <c r="K91" i="5"/>
  <c r="M91" i="5" s="1"/>
  <c r="K92" i="5"/>
  <c r="M92" i="5" s="1"/>
  <c r="K93" i="5"/>
  <c r="M93" i="5" s="1"/>
  <c r="K94" i="5"/>
  <c r="M94" i="5" s="1"/>
  <c r="K95" i="5"/>
  <c r="M95" i="5" s="1"/>
  <c r="K96" i="5"/>
  <c r="M96" i="5" s="1"/>
  <c r="K97" i="5"/>
  <c r="M97" i="5" s="1"/>
  <c r="K98" i="5"/>
  <c r="M98" i="5" s="1"/>
  <c r="K99" i="5"/>
  <c r="M99" i="5" s="1"/>
  <c r="K100" i="5"/>
  <c r="M100" i="5" s="1"/>
  <c r="K101" i="5"/>
  <c r="M101" i="5" s="1"/>
  <c r="K102" i="5"/>
  <c r="M102" i="5" s="1"/>
  <c r="K103" i="5"/>
  <c r="M103" i="5" s="1"/>
  <c r="K104" i="5"/>
  <c r="M104" i="5" s="1"/>
  <c r="K105" i="5"/>
  <c r="M105" i="5" s="1"/>
  <c r="K106" i="5"/>
  <c r="K107" i="5"/>
  <c r="M107" i="5" s="1"/>
  <c r="K108" i="5"/>
  <c r="M108" i="5" s="1"/>
  <c r="K109" i="5"/>
  <c r="M109" i="5" s="1"/>
  <c r="K110" i="5"/>
  <c r="M110" i="5" s="1"/>
  <c r="K111" i="5"/>
  <c r="M111" i="5" s="1"/>
  <c r="K112" i="5"/>
  <c r="M112" i="5" s="1"/>
  <c r="K113" i="5"/>
  <c r="M113" i="5" s="1"/>
  <c r="K114" i="5"/>
  <c r="M114" i="5" s="1"/>
  <c r="K115" i="5"/>
  <c r="M115" i="5" s="1"/>
  <c r="K116" i="5"/>
  <c r="M116" i="5" s="1"/>
  <c r="K117" i="5"/>
  <c r="M117" i="5" s="1"/>
  <c r="K118" i="5"/>
  <c r="M118" i="5" s="1"/>
  <c r="K119" i="5"/>
  <c r="M119" i="5" s="1"/>
  <c r="K120" i="5"/>
  <c r="M120" i="5" s="1"/>
  <c r="K121" i="5"/>
  <c r="M121" i="5" s="1"/>
  <c r="K122" i="5"/>
  <c r="M122" i="5" s="1"/>
  <c r="K123" i="5"/>
  <c r="K124" i="5"/>
  <c r="M124" i="5" s="1"/>
  <c r="K125" i="5"/>
  <c r="M125" i="5" s="1"/>
  <c r="K126" i="5"/>
  <c r="M126" i="5" s="1"/>
  <c r="K127" i="5"/>
  <c r="M127" i="5" s="1"/>
  <c r="K128" i="5"/>
  <c r="M128" i="5" s="1"/>
  <c r="K129" i="5"/>
  <c r="M129" i="5" s="1"/>
  <c r="K130" i="5"/>
  <c r="M130" i="5" s="1"/>
  <c r="K131" i="5"/>
  <c r="M131" i="5" s="1"/>
  <c r="K132" i="5"/>
  <c r="M132" i="5" s="1"/>
  <c r="K133" i="5"/>
  <c r="M133" i="5" s="1"/>
  <c r="K134" i="5"/>
  <c r="M134" i="5" s="1"/>
  <c r="K135" i="5"/>
  <c r="M135" i="5" s="1"/>
  <c r="K136" i="5"/>
  <c r="M136" i="5" s="1"/>
  <c r="K137" i="5"/>
  <c r="M137" i="5" s="1"/>
  <c r="K138" i="5"/>
  <c r="M138" i="5" s="1"/>
  <c r="K139" i="5"/>
  <c r="M139" i="5" s="1"/>
  <c r="K140" i="5"/>
  <c r="M140" i="5" s="1"/>
  <c r="K141" i="5"/>
  <c r="M141" i="5" s="1"/>
  <c r="K142" i="5"/>
  <c r="M142" i="5" s="1"/>
  <c r="K143" i="5"/>
  <c r="M143" i="5" s="1"/>
  <c r="K144" i="5"/>
  <c r="M144" i="5" s="1"/>
  <c r="K145" i="5"/>
  <c r="M145" i="5" s="1"/>
  <c r="K147" i="5"/>
  <c r="K148" i="5"/>
  <c r="M148" i="5" s="1"/>
  <c r="K149" i="5"/>
  <c r="M149" i="5" s="1"/>
  <c r="K150" i="5"/>
  <c r="M150" i="5" s="1"/>
  <c r="K151" i="5"/>
  <c r="M151" i="5" s="1"/>
  <c r="K153" i="5"/>
  <c r="K154" i="5"/>
  <c r="M154" i="5" s="1"/>
  <c r="K155" i="5"/>
  <c r="M155" i="5" s="1"/>
  <c r="K156" i="5"/>
  <c r="M156" i="5" s="1"/>
  <c r="K157" i="5"/>
  <c r="M157" i="5" s="1"/>
  <c r="K158" i="5"/>
  <c r="M158" i="5" s="1"/>
  <c r="K159" i="5"/>
  <c r="M159" i="5" s="1"/>
  <c r="K160" i="5"/>
  <c r="M160" i="5" s="1"/>
  <c r="K161" i="5"/>
  <c r="M161" i="5" s="1"/>
  <c r="K162" i="5"/>
  <c r="M162" i="5" s="1"/>
  <c r="K163" i="5"/>
  <c r="M163" i="5" s="1"/>
  <c r="K164" i="5"/>
  <c r="M164" i="5" s="1"/>
  <c r="K165" i="5"/>
  <c r="M165" i="5" s="1"/>
  <c r="K166" i="5"/>
  <c r="M166" i="5" s="1"/>
  <c r="K167" i="5"/>
  <c r="M167" i="5" s="1"/>
  <c r="K168" i="5"/>
  <c r="M168" i="5" s="1"/>
  <c r="K169" i="5"/>
  <c r="M169" i="5" s="1"/>
  <c r="K170" i="5"/>
  <c r="M170" i="5" s="1"/>
  <c r="K171" i="5"/>
  <c r="M171" i="5" s="1"/>
  <c r="K172" i="5"/>
  <c r="M172" i="5" s="1"/>
  <c r="K174" i="5"/>
  <c r="K175" i="5"/>
  <c r="M175" i="5" s="1"/>
  <c r="K176" i="5"/>
  <c r="M176" i="5" s="1"/>
  <c r="K177" i="5"/>
  <c r="M177" i="5" s="1"/>
  <c r="K178" i="5"/>
  <c r="M178" i="5" s="1"/>
  <c r="K179" i="5"/>
  <c r="M179" i="5" s="1"/>
  <c r="K180" i="5"/>
  <c r="M180" i="5" s="1"/>
  <c r="K181" i="5"/>
  <c r="M181" i="5" s="1"/>
  <c r="K182" i="5"/>
  <c r="M182" i="5" s="1"/>
  <c r="K183" i="5"/>
  <c r="M183" i="5" s="1"/>
  <c r="K184" i="5"/>
  <c r="M184" i="5" s="1"/>
  <c r="K185" i="5"/>
  <c r="M185" i="5" s="1"/>
  <c r="K186" i="5"/>
  <c r="M186" i="5" s="1"/>
  <c r="K187" i="5"/>
  <c r="M187" i="5" s="1"/>
  <c r="K188" i="5"/>
  <c r="M188" i="5" s="1"/>
  <c r="K189" i="5"/>
  <c r="M189" i="5" s="1"/>
  <c r="K190" i="5"/>
  <c r="M190" i="5" s="1"/>
  <c r="K191" i="5"/>
  <c r="M191" i="5" s="1"/>
  <c r="K192" i="5"/>
  <c r="M192" i="5" s="1"/>
  <c r="K193" i="5"/>
  <c r="M193" i="5" s="1"/>
  <c r="K194" i="5"/>
  <c r="M194" i="5" s="1"/>
  <c r="K195" i="5"/>
  <c r="M195" i="5" s="1"/>
  <c r="K196" i="5"/>
  <c r="M196" i="5" s="1"/>
  <c r="K197" i="5"/>
  <c r="M197" i="5" s="1"/>
  <c r="K198" i="5"/>
  <c r="K199" i="5"/>
  <c r="M199" i="5" s="1"/>
  <c r="K200" i="5"/>
  <c r="M200" i="5" s="1"/>
  <c r="K201" i="5"/>
  <c r="M201" i="5" s="1"/>
  <c r="K202" i="5"/>
  <c r="M202" i="5" s="1"/>
  <c r="K203" i="5"/>
  <c r="M203" i="5" s="1"/>
  <c r="K204" i="5"/>
  <c r="M204" i="5" s="1"/>
  <c r="K205" i="5"/>
  <c r="M205" i="5" s="1"/>
  <c r="K206" i="5"/>
  <c r="M206" i="5" s="1"/>
  <c r="K207" i="5"/>
  <c r="M207" i="5" s="1"/>
  <c r="K208" i="5"/>
  <c r="M208" i="5" s="1"/>
  <c r="K209" i="5"/>
  <c r="M209" i="5" s="1"/>
  <c r="K210" i="5"/>
  <c r="M210" i="5" s="1"/>
  <c r="K211" i="5"/>
  <c r="M211" i="5" s="1"/>
  <c r="K212" i="5"/>
  <c r="M212" i="5" s="1"/>
  <c r="K213" i="5"/>
  <c r="M213" i="5" s="1"/>
  <c r="K214" i="5"/>
  <c r="M214" i="5" s="1"/>
  <c r="K215" i="5"/>
  <c r="M215" i="5" s="1"/>
  <c r="K216" i="5"/>
  <c r="M216" i="5" s="1"/>
  <c r="K217" i="5"/>
  <c r="M217" i="5" s="1"/>
  <c r="K218" i="5"/>
  <c r="M218" i="5" s="1"/>
  <c r="K219" i="5"/>
  <c r="M219" i="5" s="1"/>
  <c r="K220" i="5"/>
  <c r="M220" i="5" s="1"/>
  <c r="K221" i="5"/>
  <c r="M221" i="5" s="1"/>
  <c r="K222" i="5"/>
  <c r="M222" i="5" s="1"/>
  <c r="K223" i="5"/>
  <c r="M223" i="5" s="1"/>
  <c r="K224" i="5"/>
  <c r="M224" i="5" s="1"/>
  <c r="K225" i="5"/>
  <c r="M225" i="5" s="1"/>
  <c r="K226" i="5"/>
  <c r="M226" i="5" s="1"/>
  <c r="K227" i="5"/>
  <c r="M227" i="5" s="1"/>
  <c r="K228" i="5"/>
  <c r="M228" i="5" s="1"/>
  <c r="K229" i="5"/>
  <c r="M229" i="5" s="1"/>
  <c r="K230" i="5"/>
  <c r="K231" i="5"/>
  <c r="M231" i="5" s="1"/>
  <c r="K232" i="5"/>
  <c r="M232" i="5" s="1"/>
  <c r="K233" i="5"/>
  <c r="K234" i="5"/>
  <c r="M234" i="5" s="1"/>
  <c r="K235" i="5"/>
  <c r="M235" i="5" s="1"/>
  <c r="K236" i="5"/>
  <c r="M236" i="5" s="1"/>
  <c r="K237" i="5"/>
  <c r="M237" i="5" s="1"/>
  <c r="K238" i="5"/>
  <c r="M238" i="5" s="1"/>
  <c r="K239" i="5"/>
  <c r="M239" i="5" s="1"/>
  <c r="K240" i="5"/>
  <c r="M240" i="5" s="1"/>
  <c r="K241" i="5"/>
  <c r="K242" i="5"/>
  <c r="M242" i="5" s="1"/>
  <c r="K243" i="5"/>
  <c r="M243" i="5" s="1"/>
  <c r="K244" i="5"/>
  <c r="M244" i="5" s="1"/>
  <c r="K245" i="5"/>
  <c r="M245" i="5" s="1"/>
  <c r="K246" i="5"/>
  <c r="M246" i="5" s="1"/>
  <c r="K247" i="5"/>
  <c r="M247" i="5" s="1"/>
  <c r="K248" i="5"/>
  <c r="M248" i="5" s="1"/>
  <c r="K249" i="5"/>
  <c r="M249" i="5" s="1"/>
  <c r="K250" i="5"/>
  <c r="M250" i="5" s="1"/>
  <c r="K251" i="5"/>
  <c r="M251" i="5" s="1"/>
  <c r="K252" i="5"/>
  <c r="M252" i="5" s="1"/>
  <c r="K253" i="5"/>
  <c r="M253" i="5" s="1"/>
  <c r="K254" i="5"/>
  <c r="M254" i="5" s="1"/>
  <c r="K255" i="5"/>
  <c r="M255" i="5" s="1"/>
  <c r="K256" i="5"/>
  <c r="M256" i="5" s="1"/>
  <c r="K257" i="5"/>
  <c r="M257" i="5" s="1"/>
  <c r="K258" i="5"/>
  <c r="M258" i="5" s="1"/>
  <c r="K259" i="5"/>
  <c r="M259" i="5" s="1"/>
  <c r="K260" i="5"/>
  <c r="M260" i="5" s="1"/>
  <c r="K261" i="5"/>
  <c r="M261" i="5" s="1"/>
  <c r="K262" i="5"/>
  <c r="M262" i="5" s="1"/>
  <c r="K263" i="5"/>
  <c r="M263" i="5" s="1"/>
  <c r="K264" i="5"/>
  <c r="M264" i="5" s="1"/>
  <c r="K265" i="5"/>
  <c r="M265" i="5" s="1"/>
  <c r="K266" i="5"/>
  <c r="M266" i="5" s="1"/>
  <c r="K267" i="5"/>
  <c r="M267" i="5" s="1"/>
  <c r="K268" i="5"/>
  <c r="M268" i="5" s="1"/>
  <c r="K270" i="5"/>
  <c r="M270" i="5" s="1"/>
  <c r="K271" i="5"/>
  <c r="M271" i="5" s="1"/>
  <c r="K272" i="5"/>
  <c r="M272" i="5" s="1"/>
  <c r="K273" i="5"/>
  <c r="M273" i="5" s="1"/>
  <c r="K274" i="5"/>
  <c r="M274" i="5" s="1"/>
  <c r="K275" i="5"/>
  <c r="M275" i="5" s="1"/>
  <c r="K276" i="5"/>
  <c r="K277" i="5"/>
  <c r="M277" i="5" s="1"/>
  <c r="K278" i="5"/>
  <c r="K279" i="5"/>
  <c r="M279" i="5" s="1"/>
  <c r="K280" i="5"/>
  <c r="M280" i="5" s="1"/>
  <c r="K281" i="5"/>
  <c r="M281" i="5" s="1"/>
  <c r="K282" i="5"/>
  <c r="M282" i="5" s="1"/>
  <c r="K283" i="5"/>
  <c r="M283" i="5" s="1"/>
  <c r="K284" i="5"/>
  <c r="M284" i="5" s="1"/>
  <c r="K285" i="5"/>
  <c r="M285" i="5" s="1"/>
  <c r="K286" i="5"/>
  <c r="M286" i="5" s="1"/>
  <c r="K287" i="5"/>
  <c r="M287" i="5" s="1"/>
  <c r="K288" i="5"/>
  <c r="M288" i="5" s="1"/>
  <c r="K289" i="5"/>
  <c r="M289" i="5" s="1"/>
  <c r="K290" i="5"/>
  <c r="M290" i="5" s="1"/>
  <c r="K291" i="5"/>
  <c r="M291" i="5" s="1"/>
  <c r="K292" i="5"/>
  <c r="M292" i="5" s="1"/>
  <c r="K293" i="5"/>
  <c r="M293" i="5" s="1"/>
  <c r="K294" i="5"/>
  <c r="M294" i="5" s="1"/>
  <c r="K295" i="5"/>
  <c r="M295" i="5" s="1"/>
  <c r="K296" i="5"/>
  <c r="M296" i="5" s="1"/>
  <c r="K297" i="5"/>
  <c r="M297" i="5" s="1"/>
  <c r="K298" i="5"/>
  <c r="M298" i="5" s="1"/>
  <c r="K299" i="5"/>
  <c r="M299" i="5" s="1"/>
  <c r="K300" i="5"/>
  <c r="M300" i="5" s="1"/>
  <c r="K301" i="5"/>
  <c r="M301" i="5" s="1"/>
  <c r="K302" i="5"/>
  <c r="M302" i="5" s="1"/>
  <c r="K303" i="5"/>
  <c r="M303" i="5" s="1"/>
  <c r="K304" i="5"/>
  <c r="M304" i="5" s="1"/>
  <c r="K305" i="5"/>
  <c r="M305" i="5" s="1"/>
  <c r="K306" i="5"/>
  <c r="M306" i="5" s="1"/>
  <c r="K307" i="5"/>
  <c r="M307" i="5" s="1"/>
  <c r="K308" i="5"/>
  <c r="M308" i="5" s="1"/>
  <c r="K309" i="5"/>
  <c r="M309" i="5" s="1"/>
  <c r="K310" i="5"/>
  <c r="M310" i="5" s="1"/>
  <c r="K311" i="5"/>
  <c r="M311" i="5" s="1"/>
  <c r="K312" i="5"/>
  <c r="M312" i="5" s="1"/>
  <c r="K313" i="5"/>
  <c r="M313" i="5" s="1"/>
  <c r="K314" i="5"/>
  <c r="M314" i="5" s="1"/>
  <c r="K315" i="5"/>
  <c r="M315" i="5" s="1"/>
  <c r="K316" i="5"/>
  <c r="M316" i="5" s="1"/>
  <c r="K317" i="5"/>
  <c r="M317" i="5" s="1"/>
  <c r="K318" i="5"/>
  <c r="M318" i="5" s="1"/>
  <c r="K319" i="5"/>
  <c r="M319" i="5" s="1"/>
  <c r="K320" i="5"/>
  <c r="M320" i="5" s="1"/>
  <c r="K321" i="5"/>
  <c r="M321" i="5" s="1"/>
  <c r="K322" i="5"/>
  <c r="M322" i="5" s="1"/>
  <c r="K323" i="5"/>
  <c r="M323" i="5" s="1"/>
  <c r="K324" i="5"/>
  <c r="M324" i="5" s="1"/>
  <c r="K325" i="5"/>
  <c r="M325" i="5" s="1"/>
  <c r="K326" i="5"/>
  <c r="M326" i="5" s="1"/>
  <c r="K327" i="5"/>
  <c r="M327" i="5" s="1"/>
  <c r="K328" i="5"/>
  <c r="M328" i="5" s="1"/>
  <c r="K329" i="5"/>
  <c r="M329" i="5" s="1"/>
  <c r="K330" i="5"/>
  <c r="K331" i="5"/>
  <c r="M331" i="5" s="1"/>
  <c r="K332" i="5"/>
  <c r="M332" i="5" s="1"/>
  <c r="K333" i="5"/>
  <c r="M333" i="5" s="1"/>
  <c r="K334" i="5"/>
  <c r="M334" i="5" s="1"/>
  <c r="K335" i="5"/>
  <c r="M335" i="5" s="1"/>
  <c r="K336" i="5"/>
  <c r="M336" i="5" s="1"/>
  <c r="K337" i="5"/>
  <c r="M337" i="5" s="1"/>
  <c r="K338" i="5"/>
  <c r="M338" i="5" s="1"/>
  <c r="K339" i="5"/>
  <c r="M339" i="5" s="1"/>
  <c r="K340" i="5"/>
  <c r="M340" i="5" s="1"/>
  <c r="K341" i="5"/>
  <c r="M341" i="5" s="1"/>
  <c r="K342" i="5"/>
  <c r="M342" i="5" s="1"/>
  <c r="K343" i="5"/>
  <c r="M343" i="5" s="1"/>
  <c r="K344" i="5"/>
  <c r="M344" i="5" s="1"/>
  <c r="K345" i="5"/>
  <c r="M345" i="5" s="1"/>
  <c r="K346" i="5"/>
  <c r="M346" i="5" s="1"/>
  <c r="K347" i="5"/>
  <c r="M347" i="5" s="1"/>
  <c r="K348" i="5"/>
  <c r="M348" i="5" s="1"/>
  <c r="K349" i="5"/>
  <c r="M349" i="5" s="1"/>
  <c r="K350" i="5"/>
  <c r="M350" i="5" s="1"/>
  <c r="K351" i="5"/>
  <c r="M351" i="5" s="1"/>
  <c r="K352" i="5"/>
  <c r="M352" i="5" s="1"/>
  <c r="K353" i="5"/>
  <c r="M353" i="5" s="1"/>
  <c r="K354" i="5"/>
  <c r="M354" i="5" s="1"/>
  <c r="O354" i="5" s="1"/>
  <c r="K355" i="5"/>
  <c r="M355" i="5" s="1"/>
  <c r="O355" i="5" s="1"/>
  <c r="K356" i="5"/>
  <c r="M356" i="5" s="1"/>
  <c r="O356" i="5" s="1"/>
  <c r="K357" i="5"/>
  <c r="M357" i="5" s="1"/>
  <c r="O357" i="5" s="1"/>
  <c r="K358" i="5"/>
  <c r="M358" i="5" s="1"/>
  <c r="O358" i="5" s="1"/>
  <c r="K359" i="5"/>
  <c r="M359" i="5" s="1"/>
  <c r="O359" i="5" s="1"/>
  <c r="K360" i="5"/>
  <c r="M360" i="5" s="1"/>
  <c r="O360" i="5" s="1"/>
  <c r="K361" i="5"/>
  <c r="M361" i="5" s="1"/>
  <c r="O361" i="5" s="1"/>
  <c r="K362" i="5"/>
  <c r="M362" i="5" s="1"/>
  <c r="O362" i="5" s="1"/>
  <c r="K363" i="5"/>
  <c r="M363" i="5" s="1"/>
  <c r="O363" i="5" s="1"/>
  <c r="K364" i="5"/>
  <c r="M364" i="5" s="1"/>
  <c r="O364" i="5" s="1"/>
  <c r="K365" i="5"/>
  <c r="M365" i="5" s="1"/>
  <c r="O365" i="5" s="1"/>
  <c r="K366" i="5"/>
  <c r="M366" i="5" s="1"/>
  <c r="K367" i="5"/>
  <c r="M367" i="5" s="1"/>
  <c r="K368" i="5"/>
  <c r="M368" i="5" s="1"/>
  <c r="K369" i="5"/>
  <c r="M369" i="5" s="1"/>
  <c r="K370" i="5"/>
  <c r="M370" i="5" s="1"/>
  <c r="K372" i="5"/>
  <c r="K373" i="5"/>
  <c r="M373" i="5" s="1"/>
  <c r="K374" i="5"/>
  <c r="M374" i="5" s="1"/>
  <c r="K375" i="5"/>
  <c r="M375" i="5" s="1"/>
  <c r="K376" i="5"/>
  <c r="M376" i="5" s="1"/>
  <c r="K377" i="5"/>
  <c r="M377" i="5" s="1"/>
  <c r="K378" i="5"/>
  <c r="M378" i="5" s="1"/>
  <c r="K379" i="5"/>
  <c r="M379" i="5" s="1"/>
  <c r="K380" i="5"/>
  <c r="M380" i="5" s="1"/>
  <c r="K381" i="5"/>
  <c r="M381" i="5" s="1"/>
  <c r="K382" i="5"/>
  <c r="M382" i="5" s="1"/>
  <c r="K383" i="5"/>
  <c r="M383" i="5" s="1"/>
  <c r="K384" i="5"/>
  <c r="M384" i="5" s="1"/>
  <c r="K385" i="5"/>
  <c r="M385" i="5" s="1"/>
  <c r="K386" i="5"/>
  <c r="M386" i="5" s="1"/>
  <c r="K387" i="5"/>
  <c r="M387" i="5" s="1"/>
  <c r="K388" i="5"/>
  <c r="M388" i="5" s="1"/>
  <c r="K389" i="5"/>
  <c r="M389" i="5" s="1"/>
  <c r="K390" i="5"/>
  <c r="M390" i="5" s="1"/>
  <c r="K391" i="5"/>
  <c r="M391" i="5" s="1"/>
  <c r="K392" i="5"/>
  <c r="M392" i="5" s="1"/>
  <c r="K393" i="5"/>
  <c r="M393" i="5" s="1"/>
  <c r="K394" i="5"/>
  <c r="M394" i="5" s="1"/>
  <c r="K395" i="5"/>
  <c r="M395" i="5" s="1"/>
  <c r="K396" i="5"/>
  <c r="M396" i="5" s="1"/>
  <c r="K397" i="5"/>
  <c r="M397" i="5" s="1"/>
  <c r="K398" i="5"/>
  <c r="M398" i="5" s="1"/>
  <c r="K399" i="5"/>
  <c r="M399" i="5" s="1"/>
  <c r="K400" i="5"/>
  <c r="M400" i="5" s="1"/>
  <c r="K401" i="5"/>
  <c r="K402" i="5"/>
  <c r="K403" i="5"/>
  <c r="M403" i="5" s="1"/>
  <c r="K404" i="5"/>
  <c r="M404" i="5" s="1"/>
  <c r="K405" i="5"/>
  <c r="M405" i="5" s="1"/>
  <c r="K406" i="5"/>
  <c r="M406" i="5" s="1"/>
  <c r="K407" i="5"/>
  <c r="M407" i="5" s="1"/>
  <c r="K408" i="5"/>
  <c r="M408" i="5" s="1"/>
  <c r="K409" i="5"/>
  <c r="M409" i="5" s="1"/>
  <c r="K410" i="5"/>
  <c r="M410" i="5" s="1"/>
  <c r="K411" i="5"/>
  <c r="M411" i="5" s="1"/>
  <c r="K412" i="5"/>
  <c r="M412" i="5" s="1"/>
  <c r="K413" i="5"/>
  <c r="M413" i="5" s="1"/>
  <c r="K414" i="5"/>
  <c r="M414" i="5" s="1"/>
  <c r="K415" i="5"/>
  <c r="M415" i="5" s="1"/>
  <c r="K416" i="5"/>
  <c r="M416" i="5" s="1"/>
  <c r="K417" i="5"/>
  <c r="M417" i="5" s="1"/>
  <c r="K418" i="5"/>
  <c r="M418" i="5" s="1"/>
  <c r="K419" i="5"/>
  <c r="M419" i="5" s="1"/>
  <c r="K420" i="5"/>
  <c r="M420" i="5" s="1"/>
  <c r="K421" i="5"/>
  <c r="M421" i="5" s="1"/>
  <c r="K422" i="5"/>
  <c r="M422" i="5" s="1"/>
  <c r="K423" i="5"/>
  <c r="M423" i="5" s="1"/>
  <c r="K424" i="5"/>
  <c r="M424" i="5" s="1"/>
  <c r="K425" i="5"/>
  <c r="M425" i="5" s="1"/>
  <c r="K427" i="5"/>
  <c r="M427" i="5" s="1"/>
  <c r="K428" i="5"/>
  <c r="K429" i="5"/>
  <c r="M429" i="5" s="1"/>
  <c r="K430" i="5"/>
  <c r="M430" i="5" s="1"/>
  <c r="K431" i="5"/>
  <c r="M431" i="5" s="1"/>
  <c r="K432" i="5"/>
  <c r="M432" i="5" s="1"/>
  <c r="K433" i="5"/>
  <c r="M433" i="5" s="1"/>
  <c r="K434" i="5"/>
  <c r="M434" i="5" s="1"/>
  <c r="K435" i="5"/>
  <c r="M435" i="5" s="1"/>
  <c r="K436" i="5"/>
  <c r="M436" i="5" s="1"/>
  <c r="K437" i="5"/>
  <c r="M437" i="5" s="1"/>
  <c r="K438" i="5"/>
  <c r="M438" i="5" s="1"/>
  <c r="K439" i="5"/>
  <c r="M439" i="5" s="1"/>
  <c r="K440" i="5"/>
  <c r="M440" i="5" s="1"/>
  <c r="K442" i="5"/>
  <c r="K443" i="5"/>
  <c r="M443" i="5" s="1"/>
  <c r="K444" i="5"/>
  <c r="M444" i="5" s="1"/>
  <c r="K445" i="5"/>
  <c r="M445" i="5" s="1"/>
  <c r="K446" i="5"/>
  <c r="M446" i="5" s="1"/>
  <c r="K447" i="5"/>
  <c r="M447" i="5" s="1"/>
  <c r="K448" i="5"/>
  <c r="M448" i="5" s="1"/>
  <c r="K449" i="5"/>
  <c r="M449" i="5" s="1"/>
  <c r="K450" i="5"/>
  <c r="M450" i="5" s="1"/>
  <c r="K451" i="5"/>
  <c r="M451" i="5" s="1"/>
  <c r="K452" i="5"/>
  <c r="M452" i="5" s="1"/>
  <c r="K453" i="5"/>
  <c r="M453" i="5" s="1"/>
  <c r="K454" i="5"/>
  <c r="M454" i="5" s="1"/>
  <c r="K455" i="5"/>
  <c r="M455" i="5" s="1"/>
  <c r="K456" i="5"/>
  <c r="M456" i="5" s="1"/>
  <c r="K457" i="5"/>
  <c r="M457" i="5" s="1"/>
  <c r="K458" i="5"/>
  <c r="M458" i="5" s="1"/>
  <c r="K459" i="5"/>
  <c r="M459" i="5" s="1"/>
  <c r="K460" i="5"/>
  <c r="M460" i="5" s="1"/>
  <c r="K461" i="5"/>
  <c r="M461" i="5" s="1"/>
  <c r="K462" i="5"/>
  <c r="M462" i="5" s="1"/>
  <c r="K463" i="5"/>
  <c r="M463" i="5" s="1"/>
  <c r="K464" i="5"/>
  <c r="M464" i="5" s="1"/>
  <c r="K465" i="5"/>
  <c r="M465" i="5" s="1"/>
  <c r="K466" i="5"/>
  <c r="M466" i="5" s="1"/>
  <c r="K467" i="5"/>
  <c r="M467" i="5" s="1"/>
  <c r="K468" i="5"/>
  <c r="M468" i="5" s="1"/>
  <c r="K469" i="5"/>
  <c r="M469" i="5" s="1"/>
  <c r="K470" i="5"/>
  <c r="M470" i="5" s="1"/>
  <c r="K471" i="5"/>
  <c r="M471" i="5" s="1"/>
  <c r="K472" i="5"/>
  <c r="M472" i="5" s="1"/>
  <c r="K473" i="5"/>
  <c r="M473" i="5" s="1"/>
  <c r="K474" i="5"/>
  <c r="K476" i="5"/>
  <c r="K477" i="5"/>
  <c r="M477" i="5" s="1"/>
  <c r="K478" i="5"/>
  <c r="M478" i="5" s="1"/>
  <c r="K479" i="5"/>
  <c r="M479" i="5" s="1"/>
  <c r="K480" i="5"/>
  <c r="M480" i="5" s="1"/>
  <c r="K481" i="5"/>
  <c r="M481" i="5" s="1"/>
  <c r="K482" i="5"/>
  <c r="M482" i="5" s="1"/>
  <c r="K483" i="5"/>
  <c r="M483" i="5" s="1"/>
  <c r="K484" i="5"/>
  <c r="M484" i="5" s="1"/>
  <c r="K485" i="5"/>
  <c r="M485" i="5" s="1"/>
  <c r="K486" i="5"/>
  <c r="M486" i="5" s="1"/>
  <c r="K487" i="5"/>
  <c r="M487" i="5" s="1"/>
  <c r="K488" i="5"/>
  <c r="M488" i="5" s="1"/>
  <c r="K489" i="5"/>
  <c r="M489" i="5" s="1"/>
  <c r="K490" i="5"/>
  <c r="M490" i="5" s="1"/>
  <c r="K491" i="5"/>
  <c r="M491" i="5" s="1"/>
  <c r="K492" i="5"/>
  <c r="M492" i="5" s="1"/>
  <c r="K493" i="5"/>
  <c r="M493" i="5" s="1"/>
  <c r="K494" i="5"/>
  <c r="M494" i="5" s="1"/>
  <c r="K495" i="5"/>
  <c r="M495" i="5" s="1"/>
  <c r="K496" i="5"/>
  <c r="M496" i="5" s="1"/>
  <c r="K497" i="5"/>
  <c r="M497" i="5" s="1"/>
  <c r="K498" i="5"/>
  <c r="M498" i="5" s="1"/>
  <c r="K499" i="5"/>
  <c r="M499" i="5" s="1"/>
  <c r="K500" i="5"/>
  <c r="M500" i="5" s="1"/>
  <c r="K501" i="5"/>
  <c r="M501" i="5" s="1"/>
  <c r="K502" i="5"/>
  <c r="M502" i="5" s="1"/>
  <c r="K503" i="5"/>
  <c r="M503" i="5" s="1"/>
  <c r="K504" i="5"/>
  <c r="M504" i="5" s="1"/>
  <c r="K505" i="5"/>
  <c r="M505" i="5" s="1"/>
  <c r="K506" i="5"/>
  <c r="M506" i="5" s="1"/>
  <c r="K507" i="5"/>
  <c r="M507" i="5" s="1"/>
  <c r="K509" i="5"/>
  <c r="K510" i="5"/>
  <c r="M510" i="5" s="1"/>
  <c r="K511" i="5"/>
  <c r="M511" i="5" s="1"/>
  <c r="M512" i="5"/>
  <c r="K513" i="5"/>
  <c r="K514" i="5"/>
  <c r="M515" i="5"/>
  <c r="K516" i="5"/>
  <c r="M516" i="5" s="1"/>
  <c r="K517" i="5"/>
  <c r="M517" i="5" s="1"/>
  <c r="K518" i="5"/>
  <c r="M518" i="5" s="1"/>
  <c r="K519" i="5"/>
  <c r="M519" i="5" s="1"/>
  <c r="K520" i="5"/>
  <c r="M520" i="5" s="1"/>
  <c r="K521" i="5"/>
  <c r="M521" i="5" s="1"/>
  <c r="K522" i="5"/>
  <c r="M522" i="5" s="1"/>
  <c r="K523" i="5"/>
  <c r="M523" i="5" s="1"/>
  <c r="K524" i="5"/>
  <c r="M524" i="5" s="1"/>
  <c r="K525" i="5"/>
  <c r="M525" i="5" s="1"/>
  <c r="K526" i="5"/>
  <c r="M526" i="5" s="1"/>
  <c r="K527" i="5"/>
  <c r="M527" i="5" s="1"/>
  <c r="K528" i="5"/>
  <c r="M528" i="5" s="1"/>
  <c r="K529" i="5"/>
  <c r="M529" i="5" s="1"/>
  <c r="K530" i="5"/>
  <c r="M530" i="5" s="1"/>
  <c r="K531" i="5"/>
  <c r="M531" i="5" s="1"/>
  <c r="K532" i="5"/>
  <c r="M532" i="5" s="1"/>
  <c r="K533" i="5"/>
  <c r="M533" i="5" s="1"/>
  <c r="K534" i="5"/>
  <c r="M534" i="5" s="1"/>
  <c r="K535" i="5"/>
  <c r="M535" i="5" s="1"/>
  <c r="K21" i="6"/>
  <c r="H21" i="6"/>
  <c r="E21" i="6"/>
  <c r="J19" i="11"/>
  <c r="K441" i="5" l="1"/>
  <c r="K173" i="5"/>
  <c r="M509" i="5"/>
  <c r="M536" i="5" s="1"/>
  <c r="K536" i="5"/>
  <c r="M476" i="5"/>
  <c r="M508" i="5" s="1"/>
  <c r="K508" i="5"/>
  <c r="K475" i="5"/>
  <c r="K269" i="5"/>
  <c r="K152" i="5"/>
  <c r="M372" i="5"/>
  <c r="M441" i="5" s="1"/>
  <c r="M153" i="5"/>
  <c r="M173" i="5" s="1"/>
  <c r="M442" i="5"/>
  <c r="M475" i="5" s="1"/>
  <c r="M174" i="5"/>
  <c r="M269" i="5" s="1"/>
  <c r="M147" i="5"/>
  <c r="M152" i="5" s="1"/>
  <c r="K371" i="5"/>
  <c r="F23" i="7"/>
  <c r="O14" i="6"/>
  <c r="O15" i="6"/>
  <c r="O16" i="6"/>
  <c r="O17" i="6"/>
  <c r="O18" i="6"/>
  <c r="O19" i="6"/>
  <c r="O20" i="6"/>
  <c r="L537" i="5"/>
  <c r="H537" i="5"/>
  <c r="K10" i="5"/>
  <c r="K146" i="5" s="1"/>
  <c r="P26" i="8"/>
  <c r="L26" i="8"/>
  <c r="J26" i="8"/>
  <c r="H26" i="8"/>
  <c r="D26" i="8"/>
  <c r="M10" i="5" l="1"/>
  <c r="M146" i="5" s="1"/>
  <c r="D10" i="11" s="1"/>
  <c r="E38" i="11"/>
  <c r="B38" i="11"/>
  <c r="G34" i="11"/>
  <c r="F33" i="11"/>
  <c r="F32" i="11" s="1"/>
  <c r="C10" i="11"/>
  <c r="G42" i="11" l="1"/>
  <c r="G43" i="11" s="1"/>
  <c r="F34" i="11"/>
  <c r="C27" i="3"/>
  <c r="G12" i="6"/>
  <c r="J12" i="6"/>
  <c r="M12" i="6"/>
  <c r="M21" i="6" s="1"/>
  <c r="N12" i="6"/>
  <c r="N21" i="6" s="1"/>
  <c r="N440" i="5"/>
  <c r="O440" i="5" s="1"/>
  <c r="N439" i="5"/>
  <c r="O439" i="5" s="1"/>
  <c r="P537" i="5"/>
  <c r="N145" i="5"/>
  <c r="O145" i="5" s="1"/>
  <c r="N144" i="5"/>
  <c r="O144" i="5" s="1"/>
  <c r="N143" i="5"/>
  <c r="O143" i="5" s="1"/>
  <c r="N142" i="5"/>
  <c r="O142" i="5" s="1"/>
  <c r="N141" i="5"/>
  <c r="O141" i="5" s="1"/>
  <c r="J21" i="6" l="1"/>
  <c r="O12" i="6"/>
  <c r="J18" i="11"/>
  <c r="C18" i="11"/>
  <c r="C17" i="11"/>
  <c r="C16" i="11"/>
  <c r="J15" i="11"/>
  <c r="C15" i="11"/>
  <c r="J14" i="11"/>
  <c r="C14" i="11"/>
  <c r="J13" i="11"/>
  <c r="C13" i="11"/>
  <c r="C12" i="11"/>
  <c r="C11" i="11"/>
  <c r="J10" i="11"/>
  <c r="E5" i="11"/>
  <c r="D5" i="10"/>
  <c r="R25" i="8"/>
  <c r="F25" i="8"/>
  <c r="R24" i="8"/>
  <c r="N24" i="8"/>
  <c r="F24" i="8"/>
  <c r="R23" i="8"/>
  <c r="N23" i="8"/>
  <c r="J23" i="8"/>
  <c r="F23" i="8"/>
  <c r="R22" i="8"/>
  <c r="N22" i="8"/>
  <c r="F22" i="8"/>
  <c r="R21" i="8"/>
  <c r="R26" i="8" s="1"/>
  <c r="N21" i="8"/>
  <c r="N26" i="8" s="1"/>
  <c r="F21" i="8"/>
  <c r="F26" i="8" s="1"/>
  <c r="L5" i="8"/>
  <c r="L5" i="7"/>
  <c r="N20" i="6"/>
  <c r="M20" i="6"/>
  <c r="J20" i="6"/>
  <c r="G20" i="6"/>
  <c r="N19" i="6"/>
  <c r="M19" i="6"/>
  <c r="J19" i="6"/>
  <c r="G19" i="6"/>
  <c r="N18" i="6"/>
  <c r="M18" i="6"/>
  <c r="J18" i="6"/>
  <c r="G18" i="6"/>
  <c r="N17" i="6"/>
  <c r="M17" i="6"/>
  <c r="J17" i="6"/>
  <c r="G17" i="6"/>
  <c r="N16" i="6"/>
  <c r="M16" i="6"/>
  <c r="J16" i="6"/>
  <c r="G16" i="6"/>
  <c r="N15" i="6"/>
  <c r="M15" i="6"/>
  <c r="J15" i="6"/>
  <c r="G15" i="6"/>
  <c r="N14" i="6"/>
  <c r="M14" i="6"/>
  <c r="J14" i="6"/>
  <c r="G14" i="6"/>
  <c r="N13" i="6"/>
  <c r="M13" i="6"/>
  <c r="J13" i="6"/>
  <c r="G13" i="6"/>
  <c r="L5" i="6"/>
  <c r="I5" i="5"/>
  <c r="C45" i="3"/>
  <c r="C44" i="3"/>
  <c r="C43" i="3"/>
  <c r="C42" i="3"/>
  <c r="C38" i="3"/>
  <c r="C36" i="3"/>
  <c r="C35" i="3"/>
  <c r="C31" i="3"/>
  <c r="C30" i="3"/>
  <c r="C29" i="3"/>
  <c r="C28" i="3"/>
  <c r="C26" i="3"/>
  <c r="C25" i="3"/>
  <c r="C24" i="3"/>
  <c r="C23" i="3"/>
  <c r="C21" i="3"/>
  <c r="C20" i="3"/>
  <c r="C19" i="3"/>
  <c r="C18" i="3"/>
  <c r="C17" i="3"/>
  <c r="B5" i="3"/>
  <c r="C39" i="3" l="1"/>
  <c r="C19" i="11"/>
  <c r="H10" i="11" s="1"/>
  <c r="G21" i="6"/>
  <c r="O13" i="6"/>
  <c r="O21" i="6" s="1"/>
  <c r="C32" i="3"/>
  <c r="C46" i="3"/>
  <c r="C12" i="6"/>
  <c r="K18" i="11"/>
  <c r="K13" i="11"/>
  <c r="D18" i="11"/>
  <c r="D12" i="11"/>
  <c r="C18" i="6"/>
  <c r="M371" i="5"/>
  <c r="K15" i="11"/>
  <c r="K10" i="11"/>
  <c r="K19" i="11" s="1"/>
  <c r="K14" i="11"/>
  <c r="C48" i="3" l="1"/>
  <c r="C49" i="3" s="1"/>
  <c r="C50" i="3" s="1"/>
  <c r="Q16" i="8" s="1"/>
  <c r="H18" i="11"/>
  <c r="H11" i="11"/>
  <c r="H12" i="11"/>
  <c r="H17" i="11"/>
  <c r="H14" i="11"/>
  <c r="H15" i="11"/>
  <c r="H16" i="11"/>
  <c r="H13" i="11"/>
  <c r="D11" i="11"/>
  <c r="C20" i="6"/>
  <c r="D16" i="11"/>
  <c r="C14" i="6"/>
  <c r="D17" i="11"/>
  <c r="C19" i="6"/>
  <c r="C17" i="6"/>
  <c r="D15" i="11"/>
  <c r="C16" i="6"/>
  <c r="D14" i="11"/>
  <c r="D13" i="11"/>
  <c r="C15" i="6"/>
  <c r="N229" i="5" l="1"/>
  <c r="O229" i="5" s="1"/>
  <c r="N224" i="5"/>
  <c r="O224" i="5" s="1"/>
  <c r="N124" i="5"/>
  <c r="O124" i="5" s="1"/>
  <c r="N444" i="5"/>
  <c r="O444" i="5" s="1"/>
  <c r="N49" i="5"/>
  <c r="O49" i="5" s="1"/>
  <c r="N118" i="5"/>
  <c r="O118" i="5" s="1"/>
  <c r="N474" i="5"/>
  <c r="N473" i="5"/>
  <c r="O473" i="5" s="1"/>
  <c r="N245" i="5"/>
  <c r="O245" i="5" s="1"/>
  <c r="N134" i="5"/>
  <c r="O134" i="5" s="1"/>
  <c r="N215" i="5"/>
  <c r="O215" i="5" s="1"/>
  <c r="N379" i="5"/>
  <c r="O379" i="5" s="1"/>
  <c r="N516" i="5"/>
  <c r="O516" i="5" s="1"/>
  <c r="N73" i="5"/>
  <c r="O73" i="5" s="1"/>
  <c r="N302" i="5"/>
  <c r="O302" i="5" s="1"/>
  <c r="N64" i="5"/>
  <c r="O64" i="5" s="1"/>
  <c r="N138" i="5"/>
  <c r="O138" i="5" s="1"/>
  <c r="N74" i="5"/>
  <c r="O74" i="5" s="1"/>
  <c r="N219" i="5"/>
  <c r="O219" i="5" s="1"/>
  <c r="N532" i="5"/>
  <c r="O532" i="5" s="1"/>
  <c r="N163" i="5"/>
  <c r="O163" i="5" s="1"/>
  <c r="N391" i="5"/>
  <c r="O391" i="5" s="1"/>
  <c r="N520" i="5"/>
  <c r="O520" i="5" s="1"/>
  <c r="N479" i="5"/>
  <c r="O479" i="5" s="1"/>
  <c r="N265" i="5"/>
  <c r="O265" i="5" s="1"/>
  <c r="N76" i="5"/>
  <c r="O76" i="5" s="1"/>
  <c r="N260" i="5"/>
  <c r="O260" i="5" s="1"/>
  <c r="N149" i="5"/>
  <c r="O149" i="5" s="1"/>
  <c r="N315" i="5"/>
  <c r="O315" i="5" s="1"/>
  <c r="N88" i="5"/>
  <c r="O88" i="5" s="1"/>
  <c r="N174" i="5"/>
  <c r="O174" i="5" s="1"/>
  <c r="O269" i="5" s="1"/>
  <c r="N258" i="5"/>
  <c r="O258" i="5" s="1"/>
  <c r="N407" i="5"/>
  <c r="O407" i="5" s="1"/>
  <c r="N350" i="5"/>
  <c r="O350" i="5" s="1"/>
  <c r="N325" i="5"/>
  <c r="O325" i="5" s="1"/>
  <c r="N447" i="5"/>
  <c r="O447" i="5" s="1"/>
  <c r="N416" i="5"/>
  <c r="O416" i="5" s="1"/>
  <c r="N504" i="5"/>
  <c r="O504" i="5" s="1"/>
  <c r="N499" i="5"/>
  <c r="O499" i="5" s="1"/>
  <c r="N305" i="5"/>
  <c r="O305" i="5" s="1"/>
  <c r="N187" i="5"/>
  <c r="O187" i="5" s="1"/>
  <c r="N222" i="5"/>
  <c r="O222" i="5" s="1"/>
  <c r="N469" i="5"/>
  <c r="O469" i="5" s="1"/>
  <c r="N119" i="5"/>
  <c r="O119" i="5" s="1"/>
  <c r="N228" i="5"/>
  <c r="O228" i="5" s="1"/>
  <c r="N136" i="5"/>
  <c r="O136" i="5" s="1"/>
  <c r="N460" i="5"/>
  <c r="O460" i="5" s="1"/>
  <c r="N135" i="5"/>
  <c r="O135" i="5" s="1"/>
  <c r="N12" i="5"/>
  <c r="O12" i="5" s="1"/>
  <c r="N113" i="5"/>
  <c r="O113" i="5" s="1"/>
  <c r="N159" i="5"/>
  <c r="O159" i="5" s="1"/>
  <c r="N334" i="5"/>
  <c r="O334" i="5" s="1"/>
  <c r="N484" i="5"/>
  <c r="O484" i="5" s="1"/>
  <c r="N17" i="5"/>
  <c r="O17" i="5" s="1"/>
  <c r="N44" i="5"/>
  <c r="O44" i="5" s="1"/>
  <c r="N55" i="5"/>
  <c r="O55" i="5" s="1"/>
  <c r="N256" i="5"/>
  <c r="O256" i="5" s="1"/>
  <c r="N125" i="5"/>
  <c r="O125" i="5" s="1"/>
  <c r="N312" i="5"/>
  <c r="O312" i="5" s="1"/>
  <c r="N254" i="5"/>
  <c r="O254" i="5" s="1"/>
  <c r="N338" i="5"/>
  <c r="O338" i="5" s="1"/>
  <c r="N500" i="5"/>
  <c r="O500" i="5" s="1"/>
  <c r="N21" i="5"/>
  <c r="O21" i="5" s="1"/>
  <c r="N77" i="5"/>
  <c r="O77" i="5" s="1"/>
  <c r="N181" i="5"/>
  <c r="O181" i="5" s="1"/>
  <c r="N72" i="5"/>
  <c r="N378" i="5"/>
  <c r="O378" i="5" s="1"/>
  <c r="N71" i="5"/>
  <c r="O71" i="5" s="1"/>
  <c r="N176" i="5"/>
  <c r="O176" i="5" s="1"/>
  <c r="N158" i="5"/>
  <c r="O158" i="5" s="1"/>
  <c r="N231" i="5"/>
  <c r="O231" i="5" s="1"/>
  <c r="N25" i="5"/>
  <c r="O25" i="5" s="1"/>
  <c r="N82" i="5"/>
  <c r="O82" i="5" s="1"/>
  <c r="N197" i="5"/>
  <c r="O197" i="5" s="1"/>
  <c r="N289" i="5"/>
  <c r="O289" i="5" s="1"/>
  <c r="N79" i="5"/>
  <c r="O79" i="5" s="1"/>
  <c r="N410" i="5"/>
  <c r="O410" i="5" s="1"/>
  <c r="N157" i="5"/>
  <c r="O157" i="5" s="1"/>
  <c r="N75" i="5"/>
  <c r="O75" i="5" s="1"/>
  <c r="N192" i="5"/>
  <c r="O192" i="5" s="1"/>
  <c r="N10" i="5"/>
  <c r="O10" i="5" s="1"/>
  <c r="O146" i="5" s="1"/>
  <c r="N162" i="5"/>
  <c r="O162" i="5" s="1"/>
  <c r="N156" i="5"/>
  <c r="O156" i="5" s="1"/>
  <c r="N247" i="5"/>
  <c r="O247" i="5" s="1"/>
  <c r="N328" i="5"/>
  <c r="O328" i="5" s="1"/>
  <c r="N92" i="5"/>
  <c r="O92" i="5" s="1"/>
  <c r="N190" i="5"/>
  <c r="O190" i="5" s="1"/>
  <c r="N271" i="5"/>
  <c r="O271" i="5" s="1"/>
  <c r="N411" i="5"/>
  <c r="O411" i="5" s="1"/>
  <c r="N377" i="5"/>
  <c r="O377" i="5" s="1"/>
  <c r="N337" i="5"/>
  <c r="O337" i="5" s="1"/>
  <c r="N451" i="5"/>
  <c r="O451" i="5" s="1"/>
  <c r="N432" i="5"/>
  <c r="O432" i="5" s="1"/>
  <c r="N519" i="5"/>
  <c r="O519" i="5" s="1"/>
  <c r="N503" i="5"/>
  <c r="O503" i="5" s="1"/>
  <c r="N107" i="5"/>
  <c r="O107" i="5" s="1"/>
  <c r="N270" i="5"/>
  <c r="O270" i="5" s="1"/>
  <c r="O371" i="5" s="1"/>
  <c r="N23" i="5"/>
  <c r="O23" i="5" s="1"/>
  <c r="N42" i="5"/>
  <c r="O42" i="5" s="1"/>
  <c r="N280" i="5"/>
  <c r="O280" i="5" s="1"/>
  <c r="N303" i="5"/>
  <c r="O303" i="5" s="1"/>
  <c r="N409" i="5"/>
  <c r="O409" i="5" s="1"/>
  <c r="N486" i="5"/>
  <c r="O486" i="5" s="1"/>
  <c r="N233" i="5"/>
  <c r="N282" i="5"/>
  <c r="O282" i="5" s="1"/>
  <c r="N39" i="5"/>
  <c r="O39" i="5" s="1"/>
  <c r="N109" i="5"/>
  <c r="O109" i="5" s="1"/>
  <c r="N199" i="5"/>
  <c r="O199" i="5" s="1"/>
  <c r="N226" i="5"/>
  <c r="O226" i="5" s="1"/>
  <c r="N318" i="5"/>
  <c r="O318" i="5" s="1"/>
  <c r="N396" i="5"/>
  <c r="O396" i="5" s="1"/>
  <c r="N57" i="5"/>
  <c r="O57" i="5" s="1"/>
  <c r="N28" i="5"/>
  <c r="N43" i="5"/>
  <c r="O43" i="5" s="1"/>
  <c r="N62" i="5"/>
  <c r="O62" i="5" s="1"/>
  <c r="N296" i="5"/>
  <c r="O296" i="5" s="1"/>
  <c r="N238" i="5"/>
  <c r="O238" i="5" s="1"/>
  <c r="N426" i="5"/>
  <c r="O426" i="5" s="1"/>
  <c r="N464" i="5"/>
  <c r="O464" i="5" s="1"/>
  <c r="N261" i="5"/>
  <c r="O261" i="5" s="1"/>
  <c r="N412" i="5"/>
  <c r="O412" i="5" s="1"/>
  <c r="N29" i="5"/>
  <c r="O29" i="5" s="1"/>
  <c r="N90" i="5"/>
  <c r="O90" i="5" s="1"/>
  <c r="N201" i="5"/>
  <c r="O201" i="5" s="1"/>
  <c r="N390" i="5"/>
  <c r="O390" i="5" s="1"/>
  <c r="N331" i="5"/>
  <c r="O331" i="5" s="1"/>
  <c r="N446" i="5"/>
  <c r="O446" i="5" s="1"/>
  <c r="N347" i="5"/>
  <c r="O347" i="5" s="1"/>
  <c r="N86" i="5"/>
  <c r="O86" i="5" s="1"/>
  <c r="N196" i="5"/>
  <c r="O196" i="5" s="1"/>
  <c r="N26" i="5"/>
  <c r="O26" i="5" s="1"/>
  <c r="N319" i="5"/>
  <c r="O319" i="5" s="1"/>
  <c r="N168" i="5"/>
  <c r="O168" i="5" s="1"/>
  <c r="N251" i="5"/>
  <c r="O251" i="5" s="1"/>
  <c r="N344" i="5"/>
  <c r="O344" i="5" s="1"/>
  <c r="N104" i="5"/>
  <c r="O104" i="5" s="1"/>
  <c r="N194" i="5"/>
  <c r="O194" i="5" s="1"/>
  <c r="N287" i="5"/>
  <c r="O287" i="5" s="1"/>
  <c r="N429" i="5"/>
  <c r="O429" i="5" s="1"/>
  <c r="N381" i="5"/>
  <c r="O381" i="5" s="1"/>
  <c r="N353" i="5"/>
  <c r="O353" i="5" s="1"/>
  <c r="N463" i="5"/>
  <c r="O463" i="5" s="1"/>
  <c r="N436" i="5"/>
  <c r="O436" i="5" s="1"/>
  <c r="Q14" i="6"/>
  <c r="R14" i="6" s="1"/>
  <c r="N522" i="5"/>
  <c r="O522" i="5" s="1"/>
  <c r="N45" i="5"/>
  <c r="O45" i="5" s="1"/>
  <c r="N470" i="5"/>
  <c r="O470" i="5" s="1"/>
  <c r="N106" i="5"/>
  <c r="N493" i="5"/>
  <c r="O493" i="5" s="1"/>
  <c r="N419" i="5"/>
  <c r="O419" i="5" s="1"/>
  <c r="N505" i="5"/>
  <c r="O505" i="5" s="1"/>
  <c r="N380" i="5"/>
  <c r="O380" i="5" s="1"/>
  <c r="N24" i="5"/>
  <c r="O24" i="5" s="1"/>
  <c r="N309" i="5"/>
  <c r="O309" i="5" s="1"/>
  <c r="N58" i="5"/>
  <c r="O58" i="5" s="1"/>
  <c r="N284" i="5"/>
  <c r="O284" i="5" s="1"/>
  <c r="N375" i="5"/>
  <c r="O375" i="5" s="1"/>
  <c r="N413" i="5"/>
  <c r="O413" i="5" s="1"/>
  <c r="N498" i="5"/>
  <c r="O498" i="5" s="1"/>
  <c r="N13" i="5"/>
  <c r="O13" i="5" s="1"/>
  <c r="N298" i="5"/>
  <c r="O298" i="5" s="1"/>
  <c r="N240" i="5"/>
  <c r="O240" i="5" s="1"/>
  <c r="N513" i="5"/>
  <c r="N400" i="5"/>
  <c r="O400" i="5" s="1"/>
  <c r="N139" i="5"/>
  <c r="O139" i="5" s="1"/>
  <c r="N321" i="5"/>
  <c r="O321" i="5" s="1"/>
  <c r="N41" i="5"/>
  <c r="O41" i="5" s="1"/>
  <c r="N103" i="5"/>
  <c r="O103" i="5" s="1"/>
  <c r="N213" i="5"/>
  <c r="O213" i="5" s="1"/>
  <c r="N398" i="5"/>
  <c r="O398" i="5" s="1"/>
  <c r="N501" i="5"/>
  <c r="O501" i="5" s="1"/>
  <c r="N277" i="5"/>
  <c r="O277" i="5" s="1"/>
  <c r="N11" i="5"/>
  <c r="O11" i="5" s="1"/>
  <c r="N102" i="5"/>
  <c r="O102" i="5" s="1"/>
  <c r="N208" i="5"/>
  <c r="O208" i="5" s="1"/>
  <c r="N30" i="5"/>
  <c r="O30" i="5" s="1"/>
  <c r="N351" i="5"/>
  <c r="O351" i="5" s="1"/>
  <c r="N183" i="5"/>
  <c r="O183" i="5" s="1"/>
  <c r="N263" i="5"/>
  <c r="O263" i="5" s="1"/>
  <c r="N348" i="5"/>
  <c r="O348" i="5" s="1"/>
  <c r="N120" i="5"/>
  <c r="O120" i="5" s="1"/>
  <c r="N206" i="5"/>
  <c r="O206" i="5" s="1"/>
  <c r="N291" i="5"/>
  <c r="O291" i="5" s="1"/>
  <c r="N497" i="5"/>
  <c r="O497" i="5" s="1"/>
  <c r="N393" i="5"/>
  <c r="O393" i="5" s="1"/>
  <c r="N369" i="5"/>
  <c r="O369" i="5" s="1"/>
  <c r="N482" i="5"/>
  <c r="O482" i="5" s="1"/>
  <c r="N453" i="5"/>
  <c r="O453" i="5" s="1"/>
  <c r="N427" i="5"/>
  <c r="O427" i="5" s="1"/>
  <c r="N526" i="5"/>
  <c r="O526" i="5" s="1"/>
  <c r="N530" i="5"/>
  <c r="O530" i="5" s="1"/>
  <c r="N111" i="5"/>
  <c r="O111" i="5" s="1"/>
  <c r="N150" i="5"/>
  <c r="O150" i="5" s="1"/>
  <c r="N205" i="5"/>
  <c r="O205" i="5" s="1"/>
  <c r="N237" i="5"/>
  <c r="O237" i="5" s="1"/>
  <c r="N273" i="5"/>
  <c r="O273" i="5" s="1"/>
  <c r="N406" i="5"/>
  <c r="O406" i="5" s="1"/>
  <c r="N32" i="5"/>
  <c r="O32" i="5" s="1"/>
  <c r="N165" i="5"/>
  <c r="O165" i="5" s="1"/>
  <c r="N274" i="5"/>
  <c r="O274" i="5" s="1"/>
  <c r="N306" i="5"/>
  <c r="O306" i="5" s="1"/>
  <c r="N462" i="5"/>
  <c r="O462" i="5" s="1"/>
  <c r="N313" i="5"/>
  <c r="O313" i="5" s="1"/>
  <c r="N87" i="5"/>
  <c r="O87" i="5" s="1"/>
  <c r="N15" i="5"/>
  <c r="O15" i="5" s="1"/>
  <c r="N47" i="5"/>
  <c r="O47" i="5" s="1"/>
  <c r="N78" i="5"/>
  <c r="O78" i="5" s="1"/>
  <c r="N110" i="5"/>
  <c r="O110" i="5" s="1"/>
  <c r="N147" i="5"/>
  <c r="O147" i="5" s="1"/>
  <c r="O152" i="5" s="1"/>
  <c r="N200" i="5"/>
  <c r="O200" i="5" s="1"/>
  <c r="N232" i="5"/>
  <c r="O232" i="5" s="1"/>
  <c r="N264" i="5"/>
  <c r="O264" i="5" s="1"/>
  <c r="N34" i="5"/>
  <c r="O34" i="5" s="1"/>
  <c r="N66" i="5"/>
  <c r="N166" i="5"/>
  <c r="O166" i="5" s="1"/>
  <c r="N425" i="5"/>
  <c r="O425" i="5" s="1"/>
  <c r="N117" i="5"/>
  <c r="O117" i="5" s="1"/>
  <c r="N160" i="5"/>
  <c r="O160" i="5" s="1"/>
  <c r="N191" i="5"/>
  <c r="O191" i="5" s="1"/>
  <c r="N223" i="5"/>
  <c r="O223" i="5" s="1"/>
  <c r="N255" i="5"/>
  <c r="O255" i="5" s="1"/>
  <c r="N288" i="5"/>
  <c r="O288" i="5" s="1"/>
  <c r="N320" i="5"/>
  <c r="O320" i="5" s="1"/>
  <c r="N352" i="5"/>
  <c r="O352" i="5" s="1"/>
  <c r="N521" i="5"/>
  <c r="O521" i="5" s="1"/>
  <c r="N96" i="5"/>
  <c r="O96" i="5" s="1"/>
  <c r="N128" i="5"/>
  <c r="O128" i="5" s="1"/>
  <c r="N167" i="5"/>
  <c r="O167" i="5" s="1"/>
  <c r="N198" i="5"/>
  <c r="N230" i="5"/>
  <c r="N262" i="5"/>
  <c r="O262" i="5" s="1"/>
  <c r="N295" i="5"/>
  <c r="O295" i="5" s="1"/>
  <c r="N383" i="5"/>
  <c r="O383" i="5" s="1"/>
  <c r="N417" i="5"/>
  <c r="O417" i="5" s="1"/>
  <c r="N527" i="5"/>
  <c r="O527" i="5" s="1"/>
  <c r="N342" i="5"/>
  <c r="O342" i="5" s="1"/>
  <c r="N385" i="5"/>
  <c r="O385" i="5" s="1"/>
  <c r="N418" i="5"/>
  <c r="O418" i="5" s="1"/>
  <c r="N329" i="5"/>
  <c r="O329" i="5" s="1"/>
  <c r="N372" i="5"/>
  <c r="O372" i="5" s="1"/>
  <c r="O441" i="5" s="1"/>
  <c r="N404" i="5"/>
  <c r="O404" i="5" s="1"/>
  <c r="N455" i="5"/>
  <c r="O455" i="5" s="1"/>
  <c r="N490" i="5"/>
  <c r="O490" i="5" s="1"/>
  <c r="N524" i="5"/>
  <c r="O524" i="5" s="1"/>
  <c r="N445" i="5"/>
  <c r="O445" i="5" s="1"/>
  <c r="N476" i="5"/>
  <c r="O476" i="5" s="1"/>
  <c r="O508" i="5" s="1"/>
  <c r="E17" i="11" s="1"/>
  <c r="N511" i="5"/>
  <c r="O511" i="5" s="1"/>
  <c r="N431" i="5"/>
  <c r="O431" i="5" s="1"/>
  <c r="N468" i="5"/>
  <c r="O468" i="5" s="1"/>
  <c r="N507" i="5"/>
  <c r="O507" i="5" s="1"/>
  <c r="Q19" i="6"/>
  <c r="R19" i="6" s="1"/>
  <c r="N53" i="5"/>
  <c r="O53" i="5" s="1"/>
  <c r="N85" i="5"/>
  <c r="O85" i="5" s="1"/>
  <c r="N115" i="5"/>
  <c r="O115" i="5" s="1"/>
  <c r="N177" i="5"/>
  <c r="O177" i="5" s="1"/>
  <c r="N209" i="5"/>
  <c r="O209" i="5" s="1"/>
  <c r="N241" i="5"/>
  <c r="N281" i="5"/>
  <c r="O281" i="5" s="1"/>
  <c r="N414" i="5"/>
  <c r="O414" i="5" s="1"/>
  <c r="N36" i="5"/>
  <c r="O36" i="5" s="1"/>
  <c r="N323" i="5"/>
  <c r="O323" i="5" s="1"/>
  <c r="N278" i="5"/>
  <c r="N310" i="5"/>
  <c r="O310" i="5" s="1"/>
  <c r="N509" i="5"/>
  <c r="O509" i="5" s="1"/>
  <c r="O536" i="5" s="1"/>
  <c r="N454" i="5"/>
  <c r="O454" i="5" s="1"/>
  <c r="N153" i="5"/>
  <c r="O153" i="5" s="1"/>
  <c r="O173" i="5" s="1"/>
  <c r="N19" i="5"/>
  <c r="O19" i="5" s="1"/>
  <c r="N51" i="5"/>
  <c r="O51" i="5" s="1"/>
  <c r="N81" i="5"/>
  <c r="O81" i="5" s="1"/>
  <c r="N114" i="5"/>
  <c r="O114" i="5" s="1"/>
  <c r="N151" i="5"/>
  <c r="O151" i="5" s="1"/>
  <c r="N204" i="5"/>
  <c r="O204" i="5" s="1"/>
  <c r="N236" i="5"/>
  <c r="O236" i="5" s="1"/>
  <c r="N268" i="5"/>
  <c r="O268" i="5" s="1"/>
  <c r="N38" i="5"/>
  <c r="O38" i="5" s="1"/>
  <c r="N70" i="5"/>
  <c r="O70" i="5" s="1"/>
  <c r="N170" i="5"/>
  <c r="O170" i="5" s="1"/>
  <c r="N477" i="5"/>
  <c r="O477" i="5" s="1"/>
  <c r="N121" i="5"/>
  <c r="O121" i="5" s="1"/>
  <c r="N164" i="5"/>
  <c r="O164" i="5" s="1"/>
  <c r="N195" i="5"/>
  <c r="O195" i="5" s="1"/>
  <c r="N227" i="5"/>
  <c r="O227" i="5" s="1"/>
  <c r="N259" i="5"/>
  <c r="O259" i="5" s="1"/>
  <c r="N292" i="5"/>
  <c r="O292" i="5" s="1"/>
  <c r="N324" i="5"/>
  <c r="O324" i="5" s="1"/>
  <c r="N368" i="5"/>
  <c r="O368" i="5" s="1"/>
  <c r="N529" i="5"/>
  <c r="O529" i="5" s="1"/>
  <c r="N100" i="5"/>
  <c r="O100" i="5" s="1"/>
  <c r="N132" i="5"/>
  <c r="O132" i="5" s="1"/>
  <c r="N171" i="5"/>
  <c r="O171" i="5" s="1"/>
  <c r="N202" i="5"/>
  <c r="O202" i="5" s="1"/>
  <c r="N234" i="5"/>
  <c r="O234" i="5" s="1"/>
  <c r="N266" i="5"/>
  <c r="O266" i="5" s="1"/>
  <c r="N299" i="5"/>
  <c r="O299" i="5" s="1"/>
  <c r="N387" i="5"/>
  <c r="O387" i="5" s="1"/>
  <c r="N422" i="5"/>
  <c r="O422" i="5" s="1"/>
  <c r="N314" i="5"/>
  <c r="O314" i="5" s="1"/>
  <c r="N346" i="5"/>
  <c r="O346" i="5" s="1"/>
  <c r="N389" i="5"/>
  <c r="O389" i="5" s="1"/>
  <c r="N421" i="5"/>
  <c r="O421" i="5" s="1"/>
  <c r="N333" i="5"/>
  <c r="O333" i="5" s="1"/>
  <c r="N376" i="5"/>
  <c r="O376" i="5" s="1"/>
  <c r="N408" i="5"/>
  <c r="O408" i="5" s="1"/>
  <c r="N459" i="5"/>
  <c r="O459" i="5" s="1"/>
  <c r="N494" i="5"/>
  <c r="O494" i="5" s="1"/>
  <c r="N535" i="5"/>
  <c r="O535" i="5" s="1"/>
  <c r="N449" i="5"/>
  <c r="O449" i="5" s="1"/>
  <c r="N480" i="5"/>
  <c r="O480" i="5" s="1"/>
  <c r="N515" i="5"/>
  <c r="O515" i="5" s="1"/>
  <c r="N435" i="5"/>
  <c r="O435" i="5" s="1"/>
  <c r="N472" i="5"/>
  <c r="O472" i="5" s="1"/>
  <c r="N510" i="5"/>
  <c r="O510" i="5" s="1"/>
  <c r="Q16" i="6"/>
  <c r="R16" i="6" s="1"/>
  <c r="Q18" i="6"/>
  <c r="R18" i="6" s="1"/>
  <c r="N185" i="5"/>
  <c r="O185" i="5" s="1"/>
  <c r="N517" i="5"/>
  <c r="O517" i="5" s="1"/>
  <c r="N339" i="5"/>
  <c r="O339" i="5" s="1"/>
  <c r="N386" i="5"/>
  <c r="O386" i="5" s="1"/>
  <c r="N285" i="5"/>
  <c r="O285" i="5" s="1"/>
  <c r="N40" i="5"/>
  <c r="O40" i="5" s="1"/>
  <c r="N27" i="5"/>
  <c r="O27" i="5" s="1"/>
  <c r="N89" i="5"/>
  <c r="O89" i="5" s="1"/>
  <c r="N122" i="5"/>
  <c r="O122" i="5" s="1"/>
  <c r="N180" i="5"/>
  <c r="O180" i="5" s="1"/>
  <c r="N212" i="5"/>
  <c r="O212" i="5" s="1"/>
  <c r="N244" i="5"/>
  <c r="O244" i="5" s="1"/>
  <c r="N14" i="5"/>
  <c r="O14" i="5" s="1"/>
  <c r="N46" i="5"/>
  <c r="O46" i="5" s="1"/>
  <c r="N83" i="5"/>
  <c r="O83" i="5" s="1"/>
  <c r="N327" i="5"/>
  <c r="O327" i="5" s="1"/>
  <c r="N97" i="5"/>
  <c r="O97" i="5" s="1"/>
  <c r="N129" i="5"/>
  <c r="O129" i="5" s="1"/>
  <c r="N172" i="5"/>
  <c r="O172" i="5" s="1"/>
  <c r="N203" i="5"/>
  <c r="O203" i="5" s="1"/>
  <c r="N235" i="5"/>
  <c r="O235" i="5" s="1"/>
  <c r="N267" i="5"/>
  <c r="O267" i="5" s="1"/>
  <c r="N300" i="5"/>
  <c r="O300" i="5" s="1"/>
  <c r="N332" i="5"/>
  <c r="O332" i="5" s="1"/>
  <c r="N450" i="5"/>
  <c r="O450" i="5" s="1"/>
  <c r="Q15" i="6"/>
  <c r="R15" i="6" s="1"/>
  <c r="N108" i="5"/>
  <c r="O108" i="5" s="1"/>
  <c r="N140" i="5"/>
  <c r="O140" i="5" s="1"/>
  <c r="N178" i="5"/>
  <c r="O178" i="5" s="1"/>
  <c r="N210" i="5"/>
  <c r="O210" i="5" s="1"/>
  <c r="N242" i="5"/>
  <c r="O242" i="5" s="1"/>
  <c r="N275" i="5"/>
  <c r="O275" i="5" s="1"/>
  <c r="N307" i="5"/>
  <c r="O307" i="5" s="1"/>
  <c r="N395" i="5"/>
  <c r="O395" i="5" s="1"/>
  <c r="N437" i="5"/>
  <c r="O437" i="5" s="1"/>
  <c r="N322" i="5"/>
  <c r="O322" i="5" s="1"/>
  <c r="N366" i="5"/>
  <c r="O366" i="5" s="1"/>
  <c r="N397" i="5"/>
  <c r="O397" i="5" s="1"/>
  <c r="N430" i="5"/>
  <c r="O430" i="5" s="1"/>
  <c r="N341" i="5"/>
  <c r="O341" i="5" s="1"/>
  <c r="N384" i="5"/>
  <c r="O384" i="5" s="1"/>
  <c r="N415" i="5"/>
  <c r="O415" i="5" s="1"/>
  <c r="N467" i="5"/>
  <c r="O467" i="5" s="1"/>
  <c r="N502" i="5"/>
  <c r="O502" i="5" s="1"/>
  <c r="N420" i="5"/>
  <c r="O420" i="5" s="1"/>
  <c r="N457" i="5"/>
  <c r="O457" i="5" s="1"/>
  <c r="N488" i="5"/>
  <c r="O488" i="5" s="1"/>
  <c r="N523" i="5"/>
  <c r="O523" i="5" s="1"/>
  <c r="N448" i="5"/>
  <c r="O448" i="5" s="1"/>
  <c r="N483" i="5"/>
  <c r="O483" i="5" s="1"/>
  <c r="N525" i="5"/>
  <c r="O525" i="5" s="1"/>
  <c r="Q20" i="6"/>
  <c r="R20" i="6" s="1"/>
  <c r="N93" i="5"/>
  <c r="O93" i="5" s="1"/>
  <c r="N249" i="5"/>
  <c r="O249" i="5" s="1"/>
  <c r="N161" i="5"/>
  <c r="O161" i="5" s="1"/>
  <c r="N95" i="5"/>
  <c r="O95" i="5" s="1"/>
  <c r="N253" i="5"/>
  <c r="O253" i="5" s="1"/>
  <c r="N16" i="5"/>
  <c r="O16" i="5" s="1"/>
  <c r="N433" i="5"/>
  <c r="O433" i="5" s="1"/>
  <c r="N290" i="5"/>
  <c r="O290" i="5" s="1"/>
  <c r="N394" i="5"/>
  <c r="O394" i="5" s="1"/>
  <c r="N293" i="5"/>
  <c r="O293" i="5" s="1"/>
  <c r="N48" i="5"/>
  <c r="O48" i="5" s="1"/>
  <c r="N169" i="5"/>
  <c r="O169" i="5" s="1"/>
  <c r="N31" i="5"/>
  <c r="O31" i="5" s="1"/>
  <c r="N63" i="5"/>
  <c r="O63" i="5" s="1"/>
  <c r="N94" i="5"/>
  <c r="O94" i="5" s="1"/>
  <c r="N126" i="5"/>
  <c r="O126" i="5" s="1"/>
  <c r="N184" i="5"/>
  <c r="O184" i="5" s="1"/>
  <c r="N216" i="5"/>
  <c r="O216" i="5" s="1"/>
  <c r="N248" i="5"/>
  <c r="O248" i="5" s="1"/>
  <c r="N18" i="5"/>
  <c r="O18" i="5" s="1"/>
  <c r="N50" i="5"/>
  <c r="O50" i="5" s="1"/>
  <c r="N91" i="5"/>
  <c r="O91" i="5" s="1"/>
  <c r="N335" i="5"/>
  <c r="O335" i="5" s="1"/>
  <c r="N101" i="5"/>
  <c r="O101" i="5" s="1"/>
  <c r="N133" i="5"/>
  <c r="O133" i="5" s="1"/>
  <c r="N175" i="5"/>
  <c r="O175" i="5" s="1"/>
  <c r="N207" i="5"/>
  <c r="O207" i="5" s="1"/>
  <c r="N239" i="5"/>
  <c r="O239" i="5" s="1"/>
  <c r="N272" i="5"/>
  <c r="O272" i="5" s="1"/>
  <c r="N304" i="5"/>
  <c r="O304" i="5" s="1"/>
  <c r="N336" i="5"/>
  <c r="O336" i="5" s="1"/>
  <c r="N458" i="5"/>
  <c r="O458" i="5" s="1"/>
  <c r="N80" i="5"/>
  <c r="N112" i="5"/>
  <c r="O112" i="5" s="1"/>
  <c r="N148" i="5"/>
  <c r="O148" i="5" s="1"/>
  <c r="N182" i="5"/>
  <c r="O182" i="5" s="1"/>
  <c r="N214" i="5"/>
  <c r="O214" i="5" s="1"/>
  <c r="N246" i="5"/>
  <c r="O246" i="5" s="1"/>
  <c r="N279" i="5"/>
  <c r="O279" i="5" s="1"/>
  <c r="N311" i="5"/>
  <c r="O311" i="5" s="1"/>
  <c r="N399" i="5"/>
  <c r="O399" i="5" s="1"/>
  <c r="N481" i="5"/>
  <c r="O481" i="5" s="1"/>
  <c r="N326" i="5"/>
  <c r="O326" i="5" s="1"/>
  <c r="N370" i="5"/>
  <c r="O370" i="5" s="1"/>
  <c r="N401" i="5"/>
  <c r="O401" i="5" s="1"/>
  <c r="N434" i="5"/>
  <c r="O434" i="5" s="1"/>
  <c r="N345" i="5"/>
  <c r="O345" i="5" s="1"/>
  <c r="N388" i="5"/>
  <c r="O388" i="5" s="1"/>
  <c r="N423" i="5"/>
  <c r="O423" i="5" s="1"/>
  <c r="N471" i="5"/>
  <c r="O471" i="5" s="1"/>
  <c r="N506" i="5"/>
  <c r="O506" i="5" s="1"/>
  <c r="N424" i="5"/>
  <c r="O424" i="5" s="1"/>
  <c r="N461" i="5"/>
  <c r="O461" i="5" s="1"/>
  <c r="N492" i="5"/>
  <c r="O492" i="5" s="1"/>
  <c r="N528" i="5"/>
  <c r="O528" i="5" s="1"/>
  <c r="N452" i="5"/>
  <c r="O452" i="5" s="1"/>
  <c r="N491" i="5"/>
  <c r="O491" i="5" s="1"/>
  <c r="N533" i="5"/>
  <c r="O533" i="5" s="1"/>
  <c r="Q12" i="6"/>
  <c r="R12" i="6" s="1"/>
  <c r="N61" i="5"/>
  <c r="O61" i="5" s="1"/>
  <c r="N123" i="5"/>
  <c r="N217" i="5"/>
  <c r="O217" i="5" s="1"/>
  <c r="N297" i="5"/>
  <c r="O297" i="5" s="1"/>
  <c r="N52" i="5"/>
  <c r="O52" i="5" s="1"/>
  <c r="N286" i="5"/>
  <c r="O286" i="5" s="1"/>
  <c r="N59" i="5"/>
  <c r="O59" i="5" s="1"/>
  <c r="N33" i="5"/>
  <c r="O33" i="5" s="1"/>
  <c r="N65" i="5"/>
  <c r="O65" i="5" s="1"/>
  <c r="N127" i="5"/>
  <c r="O127" i="5" s="1"/>
  <c r="N189" i="5"/>
  <c r="O189" i="5" s="1"/>
  <c r="N221" i="5"/>
  <c r="O221" i="5" s="1"/>
  <c r="N374" i="5"/>
  <c r="O374" i="5" s="1"/>
  <c r="N60" i="5"/>
  <c r="O60" i="5" s="1"/>
  <c r="N37" i="5"/>
  <c r="O37" i="5" s="1"/>
  <c r="N69" i="5"/>
  <c r="O69" i="5" s="1"/>
  <c r="N99" i="5"/>
  <c r="O99" i="5" s="1"/>
  <c r="N131" i="5"/>
  <c r="O131" i="5" s="1"/>
  <c r="N193" i="5"/>
  <c r="O193" i="5" s="1"/>
  <c r="N225" i="5"/>
  <c r="O225" i="5" s="1"/>
  <c r="N257" i="5"/>
  <c r="O257" i="5" s="1"/>
  <c r="N382" i="5"/>
  <c r="O382" i="5" s="1"/>
  <c r="N20" i="5"/>
  <c r="O20" i="5" s="1"/>
  <c r="N68" i="5"/>
  <c r="O68" i="5" s="1"/>
  <c r="N485" i="5"/>
  <c r="O485" i="5" s="1"/>
  <c r="N294" i="5"/>
  <c r="O294" i="5" s="1"/>
  <c r="N402" i="5"/>
  <c r="N301" i="5"/>
  <c r="O301" i="5" s="1"/>
  <c r="N56" i="5"/>
  <c r="O56" i="5" s="1"/>
  <c r="N316" i="5"/>
  <c r="O316" i="5" s="1"/>
  <c r="N35" i="5"/>
  <c r="O35" i="5" s="1"/>
  <c r="N67" i="5"/>
  <c r="O67" i="5" s="1"/>
  <c r="N98" i="5"/>
  <c r="O98" i="5" s="1"/>
  <c r="N130" i="5"/>
  <c r="O130" i="5" s="1"/>
  <c r="N188" i="5"/>
  <c r="O188" i="5" s="1"/>
  <c r="N220" i="5"/>
  <c r="O220" i="5" s="1"/>
  <c r="N252" i="5"/>
  <c r="O252" i="5" s="1"/>
  <c r="N22" i="5"/>
  <c r="O22" i="5" s="1"/>
  <c r="N54" i="5"/>
  <c r="O54" i="5" s="1"/>
  <c r="N154" i="5"/>
  <c r="O154" i="5" s="1"/>
  <c r="N343" i="5"/>
  <c r="O343" i="5" s="1"/>
  <c r="N105" i="5"/>
  <c r="O105" i="5" s="1"/>
  <c r="N137" i="5"/>
  <c r="O137" i="5" s="1"/>
  <c r="N179" i="5"/>
  <c r="O179" i="5" s="1"/>
  <c r="N211" i="5"/>
  <c r="O211" i="5" s="1"/>
  <c r="N243" i="5"/>
  <c r="O243" i="5" s="1"/>
  <c r="N276" i="5"/>
  <c r="N308" i="5"/>
  <c r="O308" i="5" s="1"/>
  <c r="N340" i="5"/>
  <c r="O340" i="5" s="1"/>
  <c r="N466" i="5"/>
  <c r="O466" i="5" s="1"/>
  <c r="N84" i="5"/>
  <c r="O84" i="5" s="1"/>
  <c r="N116" i="5"/>
  <c r="O116" i="5" s="1"/>
  <c r="N155" i="5"/>
  <c r="O155" i="5" s="1"/>
  <c r="N186" i="5"/>
  <c r="O186" i="5" s="1"/>
  <c r="N218" i="5"/>
  <c r="O218" i="5" s="1"/>
  <c r="N250" i="5"/>
  <c r="O250" i="5" s="1"/>
  <c r="N283" i="5"/>
  <c r="O283" i="5" s="1"/>
  <c r="N317" i="5"/>
  <c r="O317" i="5" s="1"/>
  <c r="N403" i="5"/>
  <c r="O403" i="5" s="1"/>
  <c r="N489" i="5"/>
  <c r="O489" i="5" s="1"/>
  <c r="N330" i="5"/>
  <c r="O330" i="5" s="1"/>
  <c r="N373" i="5"/>
  <c r="O373" i="5" s="1"/>
  <c r="N405" i="5"/>
  <c r="O405" i="5" s="1"/>
  <c r="N438" i="5"/>
  <c r="O438" i="5" s="1"/>
  <c r="N349" i="5"/>
  <c r="O349" i="5" s="1"/>
  <c r="N392" i="5"/>
  <c r="O392" i="5" s="1"/>
  <c r="N443" i="5"/>
  <c r="O443" i="5" s="1"/>
  <c r="N478" i="5"/>
  <c r="O478" i="5" s="1"/>
  <c r="N512" i="5"/>
  <c r="O512" i="5" s="1"/>
  <c r="N428" i="5"/>
  <c r="N465" i="5"/>
  <c r="O465" i="5" s="1"/>
  <c r="N496" i="5"/>
  <c r="O496" i="5" s="1"/>
  <c r="N531" i="5"/>
  <c r="O531" i="5" s="1"/>
  <c r="N456" i="5"/>
  <c r="O456" i="5" s="1"/>
  <c r="N495" i="5"/>
  <c r="O495" i="5" s="1"/>
  <c r="Q13" i="6"/>
  <c r="R13" i="6" s="1"/>
  <c r="N367" i="5"/>
  <c r="O367" i="5" s="1"/>
  <c r="N514" i="5"/>
  <c r="N534" i="5"/>
  <c r="O534" i="5" s="1"/>
  <c r="E16" i="8"/>
  <c r="G22" i="8" s="1"/>
  <c r="N487" i="5"/>
  <c r="O487" i="5" s="1"/>
  <c r="N518" i="5"/>
  <c r="O518" i="5" s="1"/>
  <c r="Q17" i="6"/>
  <c r="R17" i="6" s="1"/>
  <c r="I16" i="8"/>
  <c r="K23" i="8" s="1"/>
  <c r="K26" i="8" s="1"/>
  <c r="N442" i="5"/>
  <c r="O442" i="5" s="1"/>
  <c r="O475" i="5" s="1"/>
  <c r="M16" i="8"/>
  <c r="O22" i="8" s="1"/>
  <c r="H19" i="11"/>
  <c r="D19" i="11"/>
  <c r="C13" i="6"/>
  <c r="S22" i="8"/>
  <c r="S25" i="8"/>
  <c r="S23" i="8"/>
  <c r="S24" i="8"/>
  <c r="S21" i="8"/>
  <c r="G21" i="8" l="1"/>
  <c r="G24" i="8"/>
  <c r="G23" i="8"/>
  <c r="O21" i="8"/>
  <c r="G25" i="8"/>
  <c r="O24" i="8"/>
  <c r="O23" i="8"/>
  <c r="D19" i="6"/>
  <c r="P19" i="6" s="1"/>
  <c r="C21" i="7" s="1"/>
  <c r="E21" i="7" s="1"/>
  <c r="G21" i="7" s="1"/>
  <c r="G17" i="11" s="1"/>
  <c r="I17" i="11" s="1"/>
  <c r="M17" i="11" s="1"/>
  <c r="E10" i="11"/>
  <c r="D12" i="6"/>
  <c r="P12" i="6" s="1"/>
  <c r="S26" i="8"/>
  <c r="O537" i="5"/>
  <c r="T25" i="8"/>
  <c r="L18" i="11" s="1"/>
  <c r="E16" i="11"/>
  <c r="D18" i="6"/>
  <c r="P18" i="6" s="1"/>
  <c r="C20" i="7" s="1"/>
  <c r="E20" i="7" s="1"/>
  <c r="G20" i="7" s="1"/>
  <c r="G16" i="11" s="1"/>
  <c r="D14" i="6"/>
  <c r="P14" i="6" s="1"/>
  <c r="E12" i="11"/>
  <c r="E14" i="11"/>
  <c r="D16" i="6"/>
  <c r="P16" i="6" s="1"/>
  <c r="T22" i="8"/>
  <c r="L13" i="11" s="1"/>
  <c r="E13" i="11"/>
  <c r="D15" i="6"/>
  <c r="P15" i="6" s="1"/>
  <c r="E15" i="11"/>
  <c r="D17" i="6"/>
  <c r="P17" i="6" s="1"/>
  <c r="C19" i="7" s="1"/>
  <c r="E19" i="7" s="1"/>
  <c r="G19" i="7" s="1"/>
  <c r="G15" i="11" s="1"/>
  <c r="E18" i="11"/>
  <c r="D20" i="6"/>
  <c r="P20" i="6" s="1"/>
  <c r="C22" i="7" s="1"/>
  <c r="E22" i="7" s="1"/>
  <c r="G22" i="7" s="1"/>
  <c r="G18" i="11" s="1"/>
  <c r="T21" i="8" l="1"/>
  <c r="L10" i="11" s="1"/>
  <c r="T23" i="8"/>
  <c r="L14" i="11" s="1"/>
  <c r="G26" i="8"/>
  <c r="T24" i="8"/>
  <c r="L15" i="11" s="1"/>
  <c r="O26" i="8"/>
  <c r="E11" i="11"/>
  <c r="E19" i="11" s="1"/>
  <c r="D13" i="6"/>
  <c r="P13" i="6" s="1"/>
  <c r="I16" i="11"/>
  <c r="M16" i="11" s="1"/>
  <c r="I15" i="11"/>
  <c r="I18" i="11"/>
  <c r="M18" i="11" s="1"/>
  <c r="C17" i="7"/>
  <c r="E17" i="7" s="1"/>
  <c r="G17" i="7" s="1"/>
  <c r="G13" i="11" s="1"/>
  <c r="C18" i="7"/>
  <c r="C16" i="7"/>
  <c r="E16" i="7" s="1"/>
  <c r="G16" i="7" s="1"/>
  <c r="G12" i="11" s="1"/>
  <c r="M15" i="11" l="1"/>
  <c r="T26" i="8"/>
  <c r="L19" i="11"/>
  <c r="C15" i="7"/>
  <c r="I12" i="11"/>
  <c r="M12" i="11" s="1"/>
  <c r="I13" i="11"/>
  <c r="M13" i="11" s="1"/>
  <c r="E18" i="7"/>
  <c r="C14" i="7"/>
  <c r="F19" i="11"/>
  <c r="E15" i="7" l="1"/>
  <c r="C23" i="7"/>
  <c r="E14" i="7"/>
  <c r="G18" i="7"/>
  <c r="G15" i="7" l="1"/>
  <c r="E23" i="7"/>
  <c r="G14" i="11"/>
  <c r="G14" i="7"/>
  <c r="G11" i="11" l="1"/>
  <c r="I11" i="11" s="1"/>
  <c r="M11" i="11" s="1"/>
  <c r="G23" i="7"/>
  <c r="G10" i="11"/>
  <c r="I14" i="11"/>
  <c r="G19" i="11" l="1"/>
  <c r="I10" i="11"/>
  <c r="I19" i="11" s="1"/>
  <c r="M14" i="11"/>
  <c r="M10" i="11" l="1"/>
  <c r="M19" i="11" s="1"/>
  <c r="B27" i="2" s="1"/>
  <c r="B28" i="2" l="1"/>
  <c r="D27" i="2"/>
  <c r="D2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Fehlinger Marc</author>
  </authors>
  <commentList>
    <comment ref="B8" authorId="0" shapeId="0" xr:uid="{00000000-0006-0000-0000-000001000000}">
      <text>
        <r>
          <rPr>
            <sz val="10"/>
            <rFont val="Calibri"/>
            <family val="2"/>
          </rPr>
          <t xml:space="preserve">Hier können Sie den Kommentar lesen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Fehlinger Marc</author>
  </authors>
  <commentList>
    <comment ref="A11" authorId="0" shapeId="0" xr:uid="{00000000-0006-0000-0200-000001000000}">
      <text>
        <r>
          <rPr>
            <sz val="10"/>
            <rFont val="Calibri"/>
            <family val="2"/>
          </rPr>
          <t xml:space="preserve">Mehrkosten für geringfügig Beschäftigte können Sie auf dem Blatt "Mehraufwand" eintragen
</t>
        </r>
      </text>
    </comment>
    <comment ref="B17" authorId="0" shapeId="0" xr:uid="{00000000-0006-0000-0200-000003000000}">
      <text>
        <r>
          <rPr>
            <sz val="10"/>
            <rFont val="Calibri"/>
            <family val="2"/>
          </rPr>
          <t xml:space="preserve">Bitte in dieser Spalte Ihre prozentualen Aufschläge eintragen
</t>
        </r>
      </text>
    </comment>
    <comment ref="A30" authorId="0" shapeId="0" xr:uid="{00000000-0006-0000-0200-000002000000}">
      <text>
        <r>
          <rPr>
            <sz val="10"/>
            <rFont val="Calibri"/>
            <family val="2"/>
          </rPr>
          <t xml:space="preserve">Berufsgenossenschaft
</t>
        </r>
      </text>
    </comment>
    <comment ref="B49" authorId="0" shapeId="0" xr:uid="{00000000-0006-0000-0200-000004000000}">
      <text>
        <r>
          <rPr>
            <sz val="10"/>
            <rFont val="Calibri"/>
            <family val="2"/>
          </rPr>
          <t>Hier ist nicht der prozentuale Zuschlag auf den Tariflohn, sondern auf die Selbstkosten (ohne Objektbetreuung) einzutragen!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Fehlinger Marc</author>
  </authors>
  <commentList>
    <comment ref="G9" authorId="0" shapeId="0" xr:uid="{00000000-0006-0000-0400-000001000000}">
      <text>
        <r>
          <rPr>
            <sz val="10"/>
            <rFont val="Calibri"/>
            <family val="2"/>
          </rPr>
          <t xml:space="preserve">An = Anstrich
As = Asphalt
Be = Beton
Ep = Epoxidharz
Es = Estrich
Fl = Fliesen
Gu = Gummi
Ho = Holz
Ind = Industrieboden
Kau = Kautschuk
Ko = Kork
La = Laminat
Li = Linoleum
Ma = Marmor
Me = Metall
Na = Naturstein
Nf = Nadelfilz
No = Noppen (Kautschuk)
Pa = Parkett
PU= Polyurethan-Beschichtung
PVC = Polyvinylchlorid
SFM = Schmutzfangmatte
Stz = Steinzeug
Te = Teppich
WB = Waschbecken
Ze = Zement
</t>
        </r>
      </text>
    </comment>
    <comment ref="K9" authorId="0" shapeId="0" xr:uid="{00000000-0006-0000-0400-000002000000}">
      <text>
        <r>
          <rPr>
            <sz val="10"/>
            <rFont val="Calibri"/>
            <family val="2"/>
          </rPr>
          <t>Es muss nicht immer der gleiche Leistungswert
pro LV-Code eingetragen werden, unterschiedliche Bodenbeläge oder Raumgrößen usw. können berücksichtigt werden.</t>
        </r>
      </text>
    </comment>
    <comment ref="N9" authorId="0" shapeId="0" xr:uid="{00000000-0006-0000-0400-000003000000}">
      <text>
        <r>
          <rPr>
            <sz val="10"/>
            <rFont val="Calibri"/>
            <family val="2"/>
          </rPr>
          <t xml:space="preserve">Vorläufiger Stundenverrechnungssatz, dem die Objekt-Betreuung noch hinzugerechnet wird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Fehlinger Marc</author>
  </authors>
  <commentList>
    <comment ref="K10" authorId="0" shapeId="0" xr:uid="{00000000-0006-0000-0500-000001000000}">
      <text>
        <r>
          <rPr>
            <sz val="10"/>
            <rFont val="Calibri"/>
            <family val="2"/>
          </rPr>
          <t xml:space="preserve">Bereichsleitung, Niederlassungsleitung, Geschäftsführung, QM-Beauftragte, Arbeitssicherheitsbeauftragte usw.
</t>
        </r>
      </text>
    </comment>
    <comment ref="L11" authorId="0" shapeId="0" xr:uid="{00000000-0006-0000-0500-000002000000}">
      <text>
        <r>
          <rPr>
            <sz val="10"/>
            <rFont val="Calibri"/>
            <family val="2"/>
          </rPr>
          <t xml:space="preserve">Durchschnittlicher Stundenverrechnungssatz der vorgesehenen Führungskräfte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Fehlinger Marc</author>
  </authors>
  <commentList>
    <comment ref="H13" authorId="0" shapeId="0" xr:uid="{00000000-0006-0000-0600-000001000000}">
      <text>
        <r>
          <rPr>
            <sz val="10"/>
            <rFont val="Calibri"/>
            <family val="2"/>
          </rPr>
          <t>Kurze stichwortartige 
Begründung für den Mehraufwand bzw. Aufschlag</t>
        </r>
      </text>
    </comment>
  </commentList>
</comments>
</file>

<file path=xl/sharedStrings.xml><?xml version="1.0" encoding="utf-8"?>
<sst xmlns="http://schemas.openxmlformats.org/spreadsheetml/2006/main" count="4167" uniqueCount="681">
  <si>
    <t>Vorbemerkungen</t>
  </si>
  <si>
    <t>1.</t>
  </si>
  <si>
    <t>Wir freuen uns, dass Sie sich für diese Ausschreibung interessieren und versuchen, Ihnen die Arbeit bei der Kalkulation Ihres Angebots zu vereinfachen.</t>
  </si>
  <si>
    <t>2.</t>
  </si>
  <si>
    <t>Bitte füllen Sie auf den folgenden Blättern alle grünen Felder aus.</t>
  </si>
  <si>
    <t>3.</t>
  </si>
  <si>
    <t>Bei manchen Zellen sind Kommentare hinterlegt, die Sie lesen können, wenn Sie mit
der Maus auf die rote Ecke zeigen.</t>
  </si>
  <si>
    <t>4.</t>
  </si>
  <si>
    <t>In den folgenden Tabellen finden Sie mehrfach die Fehlermeldungen "#WERT!" und "#DIV/0!". Diese verschwinden unmittelbar nach dem Eintrag Ihrer Werte.</t>
  </si>
  <si>
    <t>5.</t>
  </si>
  <si>
    <t>Anstelle einer Unterschrift sind am Ende des Angebotsschreibens Vor- und Nachname der unterzeichnenden Person einzutragen.</t>
  </si>
  <si>
    <t>6.</t>
  </si>
  <si>
    <t>Die von Ihnen ausgefüllte Datei ist als Angebot auf der Vergabeplattform hochzuladen.</t>
  </si>
  <si>
    <t>7.</t>
  </si>
  <si>
    <t>Alle angegebenen Preise gelten zzgl. der jeweils gültigen MWSt.</t>
  </si>
  <si>
    <t>Erläuterungen zu den einzelnen Kalkulationsblättern</t>
  </si>
  <si>
    <t>Stundenverrechnungssatz</t>
  </si>
  <si>
    <t>Hier wird zunächst der Stundenverrechnungssatz für sozialversicherungspflichtig Beschäftigte kalkuliert. Wenn Sie den Einsatz geringfügig Beschäftigter einplanen, ist das später beim objektspezifischen Mehraufwand einzutragen. Das Gleiche gilt für sonstige Mehraufwandspositionen (besondere Stundenlöhne, besondere Maschinen-Ausstattung u. ä.).</t>
  </si>
  <si>
    <t>Der Stundenverrechnungssatz ist auftragsbezogen zu kalkulieren.</t>
  </si>
  <si>
    <t>Die Position "Objekt-Betreuung (Objektleitung, Vorarbeiter usw.)" bleibt auf diesem Blatt zunächst unberücksichtigt und wird später objektspezifisch kalkuliert.</t>
  </si>
  <si>
    <t>Leistungswerte</t>
  </si>
  <si>
    <t>Diese Seite ist nur eine Eingabehilfe für Sie, sie muss nicht ausgedruckt werden. Die hier eingetragenen Werte werden auf das nächste Blatt "Einzelraumkalkulation" übertragen.</t>
  </si>
  <si>
    <t>Um Besonderheiten einzelner Räume bei Bodenbelägen, Raumgröße, Lage der Räume o. ä. zu berücksichtigen, können Sie alle Werte in der Einzelraumkalkulation manuell überschreiben.</t>
  </si>
  <si>
    <t>Verbindlich sind nur die Angaben in der Einzelraumkalkulation! Sie sollten auf jeden Fall die Einzelraumkalkulation komplett überprüfen.</t>
  </si>
  <si>
    <t>Einzelraumkalkulation</t>
  </si>
  <si>
    <t>Der von Ihnen kalkulierte Stundenverrechnungssatz wird automatisch auf diese Seite übernommen. Die Objektbetreuung ist darin nicht enthalten, sie wird erst auf dem nachfolgenden Blatt berechnet.</t>
  </si>
  <si>
    <t>Objekt-Betreuung</t>
  </si>
  <si>
    <t>Hier ist der vorgesehene Einsatz von Führungs- und Unterstützungskräften anzugeben. Zu den Aufgaben der Objekt-Betreuung gehören Einweisung und Schulung der Reinigungskräfte (einschl. Vertretungen), Qualitätskontrolle und Überwachung der Reinigungskräfte, Kontrolle der Mängelbeseitigung, Absprachen mit den Objekt-Verantwortlichen. Nicht gemeint sind Materiallieferungen und Textilwäsche bzw. -logistik.</t>
  </si>
  <si>
    <t>Die Objekt-Betreuung ist auftragsbezogen zu kalkulieren.</t>
  </si>
  <si>
    <t>Mehraufwand</t>
  </si>
  <si>
    <t>An dieser Stelle ist es möglich, für einzelne Objekte einen Mehraufwand einzupreisen (z. B. für besonderen Maschineneinsatz, geringfügig Beschäftigte oder besonders kleine Objekte). Dies ermöglicht es Ihnen, einen ansonsten einheitlichen Stundenverrechnungssatz zu verwenden und objektspezifische Besonderheiten auf diese Weise einzukalkulieren. Eine Eintragung an dieser Stelle ist jedoch nicht zwingend erforderlich.</t>
  </si>
  <si>
    <t>Summen</t>
  </si>
  <si>
    <t>Stadt Schifferstadt</t>
  </si>
  <si>
    <t>Ausschreibung der Gebäudereinigung</t>
  </si>
  <si>
    <t>Bieter</t>
  </si>
  <si>
    <t xml:space="preserve">Firma: </t>
  </si>
  <si>
    <t xml:space="preserve">Straße: </t>
  </si>
  <si>
    <t>PLZ, Ort:</t>
  </si>
  <si>
    <t xml:space="preserve">Internet-Adresse: </t>
  </si>
  <si>
    <t>www.</t>
  </si>
  <si>
    <t xml:space="preserve">Telefon: </t>
  </si>
  <si>
    <t>E-Mail:</t>
  </si>
  <si>
    <t>Ansprechpartner(in) für verbindliche Kommunikation</t>
  </si>
  <si>
    <t xml:space="preserve">Name: </t>
  </si>
  <si>
    <t>Angebot</t>
  </si>
  <si>
    <t>1. Preise und Angebotsgrundlagen</t>
  </si>
  <si>
    <t xml:space="preserve">Vergabeunterlagen genannten Bedingungen an. An unser Angebot halten wir uns bis zum Ablauf der </t>
  </si>
  <si>
    <t>Bindefrist gebunden. Als Vertragslaufzeit sind 3 Jahre (mit Verlängerungsoption) vorgesehen.</t>
  </si>
  <si>
    <t xml:space="preserve">Der Gesamtpreis beträgt: </t>
  </si>
  <si>
    <t xml:space="preserve">netto </t>
  </si>
  <si>
    <t>brutto</t>
  </si>
  <si>
    <t xml:space="preserve">Los 1 </t>
  </si>
  <si>
    <t xml:space="preserve">Summe </t>
  </si>
  <si>
    <t xml:space="preserve">Unsere Leistung unterliegt aktuell folgendem Mehrwertsteuersatz: </t>
  </si>
  <si>
    <t>Die Einzelpreise ergeben sich aus der Anlage SUM und den weiteren Anlagen.</t>
  </si>
  <si>
    <t xml:space="preserve">Der Zuschlag für Arbeiten der Unterhaltsreinigung an Sonn- und Feiertagen oder zu Nachtzeiten ist der </t>
  </si>
  <si>
    <t>Anlage SVS zu entnehmen.</t>
  </si>
  <si>
    <t>Die Abrechnung von zusätzlichen Regiearbeiten erfolgt zu den in Anlage REG genannten Einzelpreisen.</t>
  </si>
  <si>
    <t>Der Anteil der lohngebundenen Kosten am Gesamtpreis beträgt</t>
  </si>
  <si>
    <t xml:space="preserve">für die Unterhalts-/Grundreinigung: </t>
  </si>
  <si>
    <t xml:space="preserve">Bestandteil unseres Angebotes sind neben diesem Angebotsschreiben alle eingereichten Anlagen, </t>
  </si>
  <si>
    <t xml:space="preserve">sämtliche Vergabeunterlagen sowie die Allgemeinen Vertragsbedingungen für die Ausführung von </t>
  </si>
  <si>
    <t>Leistungen (VOL/B).</t>
  </si>
  <si>
    <t xml:space="preserve">Wir bestätigen, dass dem Angebot nur unsere eigenen Preisermittlungen zugrunde liegen und dass mit </t>
  </si>
  <si>
    <t xml:space="preserve">anderen Bietern Vereinbarungen weder über die Preisbildung noch über die Gewährung von Vorteilen </t>
  </si>
  <si>
    <t>getroffen worden sind und auch nicht nach Abgabe des Angebots getroffen werden.</t>
  </si>
  <si>
    <t xml:space="preserve">Wir bestätigen, dass die allgemeinen Preisvorschriften, insbesondere das Gesetz gegen </t>
  </si>
  <si>
    <t>Wettbewerbsbeschränkungen (GWB), beachtet worden sind.</t>
  </si>
  <si>
    <t xml:space="preserve">Wir erklären, dass wir den letzten Stand der Vergabeunterlagen einschl. evtl. Änderungen, Ergänzungen </t>
  </si>
  <si>
    <t xml:space="preserve">und Bieter-Informationen abgerufen und zur Kenntnis genommen haben und der aktuelle Stand der </t>
  </si>
  <si>
    <t>bereitgestellten Vergabeunterlagen Grundlage dieses Angebotes ist.</t>
  </si>
  <si>
    <t xml:space="preserve">Sollten sich während der Vertragslaufzeit Änderungen der Lohn-, Gehalts- oder Rahmentarife für das </t>
  </si>
  <si>
    <t xml:space="preserve">Gebäudereiniger-Handwerk oder gesetzlich vorgeschriebener Personalkosten ergeben, werden diese </t>
  </si>
  <si>
    <t>berücksichtigt. Nähere Einzelheiten werden in den Vertragsbedingungen geregelt.</t>
  </si>
  <si>
    <t xml:space="preserve">Die Zeiten für die tägliche Reinigung werden bei Auftragserteilung zwischen Auftraggeber und </t>
  </si>
  <si>
    <t xml:space="preserve">Auftragnehmer für die jeweiligen Objekte abgestimmt, soweit sie nicht schon in den </t>
  </si>
  <si>
    <t>Vergabeunterlagen genannt sind.</t>
  </si>
  <si>
    <t>2. Erklärungen und Nachweise</t>
  </si>
  <si>
    <t xml:space="preserve">Wir bestätigen, dass sich gegenüber den von uns im Teilnahmewettbewerb vorgelegten </t>
  </si>
  <si>
    <t xml:space="preserve">Eigenerklärungen keine Änderungen ergeben haben. Alle von uns im Teilnahmewettbewerb </t>
  </si>
  <si>
    <t>vorgelegten Unterlagen sind Angebotsbestandteil und werden im Auftragsfall Vertragsbestandteil.</t>
  </si>
  <si>
    <t xml:space="preserve">Im Auftragsfall schließen wir eine Betriebshaftpflichtversicherung mit folgenden Deckungssummen ab, </t>
  </si>
  <si>
    <t xml:space="preserve">die wir vor Auftragsbeginn, spätestens jedoch vier Wochen nach Zuschlagserteilung unaufgefordert </t>
  </si>
  <si>
    <t>nachweisen:</t>
  </si>
  <si>
    <t>- Personenschäden (1.000.000 €)</t>
  </si>
  <si>
    <t>- Sachschäden (500.000 €)</t>
  </si>
  <si>
    <t>- Bearbeitungsschäden (50.000 €)</t>
  </si>
  <si>
    <t>- Schlüsselverlust (25.000 €).</t>
  </si>
  <si>
    <t xml:space="preserve">An der vorgeschriebenen Objektbesichtigung haben wir teilgenommen. Der Nachweis ist als Anlage </t>
  </si>
  <si>
    <t>OBN beigefügt.</t>
  </si>
  <si>
    <t>3. Qualitätssicherung, Objektorganisation</t>
  </si>
  <si>
    <t xml:space="preserve">Dem Angebot liegen Unterlagen über unser Konzept zur Qualitätssicherung und zur Objektorganisation </t>
  </si>
  <si>
    <t>bei. Die von uns dargestellten Konzepte sind Bestandteil der angebotenen Leistung.</t>
  </si>
  <si>
    <t xml:space="preserve">Der Auftraggeber beauftragt eine neutrale Stelle mit regelmäßigen externen Qualitätskontrollen. Die </t>
  </si>
  <si>
    <t xml:space="preserve">in den Vergabeunterlagen genannten Kosten dafür trägt der Auftragnehmer. Wir haben diese Kosten </t>
  </si>
  <si>
    <t>in unserer Angebotskalkulation berücksichtigt.</t>
  </si>
  <si>
    <t>Name des Bieters</t>
  </si>
  <si>
    <t>Kalkulation des Stundenverrechnungssatzes</t>
  </si>
  <si>
    <t>Lohn und Eingruppierung gemäß allgemeinverbindlichem Tarifvertrag des Gebäudereinigerhandwerks</t>
  </si>
  <si>
    <t>Tätigkeitsbereich: Innen- und Unterhaltsreinigungsarbeiten (Lohngruppe 1)</t>
  </si>
  <si>
    <t>Sozialversicherungspflichtig Beschäftigte</t>
  </si>
  <si>
    <t xml:space="preserve">Tariflohn </t>
  </si>
  <si>
    <t xml:space="preserve">100,00% </t>
  </si>
  <si>
    <t>Lohngebundene Kosten</t>
  </si>
  <si>
    <t>Soziallöhne</t>
  </si>
  <si>
    <t xml:space="preserve">Gesetzliche Feiertage </t>
  </si>
  <si>
    <t xml:space="preserve">Urlaubsentgelt (bezahlter Urlaub) </t>
  </si>
  <si>
    <t xml:space="preserve">Tarifliches Urlaubsgeld </t>
  </si>
  <si>
    <t xml:space="preserve">Tarifliche Arbeitsfreistellung </t>
  </si>
  <si>
    <t xml:space="preserve">Lohnfortzahlung im Krankheitsfall </t>
  </si>
  <si>
    <t>Sozialversicherung auf Tariflohn (AG-Anteil)</t>
  </si>
  <si>
    <t xml:space="preserve">Krankenversicherung </t>
  </si>
  <si>
    <t xml:space="preserve">Rentenversicherung </t>
  </si>
  <si>
    <t xml:space="preserve">Arbeitslosenversicherung </t>
  </si>
  <si>
    <t xml:space="preserve">Pflegeversicherung </t>
  </si>
  <si>
    <t xml:space="preserve">U2-Mutterschaftsaufwendung </t>
  </si>
  <si>
    <t xml:space="preserve">Insolvenzgeld-Umlage </t>
  </si>
  <si>
    <t xml:space="preserve">Sozialversicherung auf Soziallöhne (AG-Anteil) </t>
  </si>
  <si>
    <t xml:space="preserve">Gesetzliche Unfallversicherung (BG) </t>
  </si>
  <si>
    <t xml:space="preserve">Haftpflichtversicherung </t>
  </si>
  <si>
    <t xml:space="preserve">Zwischensumme: Lohngebundene Kosten </t>
  </si>
  <si>
    <t>Sonstige auftragsbezogene Kosten</t>
  </si>
  <si>
    <t xml:space="preserve">Reinigungsmittel </t>
  </si>
  <si>
    <t xml:space="preserve">Maschinen und Geräte </t>
  </si>
  <si>
    <t>Objekt-Betreuung (Objektleiter, Vorarbeiter usw.)</t>
  </si>
  <si>
    <t>wird später kalkuliert</t>
  </si>
  <si>
    <t xml:space="preserve">Qualitätssicherung </t>
  </si>
  <si>
    <t xml:space="preserve">Zwischensumme: Sonstige auftragsbezogene Kosten </t>
  </si>
  <si>
    <t>Unternehmensbezogene Kosten</t>
  </si>
  <si>
    <t xml:space="preserve">Verwaltung </t>
  </si>
  <si>
    <t xml:space="preserve">Verbandsbeiträge u. ä. </t>
  </si>
  <si>
    <t xml:space="preserve">Schwerbehindertenabgabe </t>
  </si>
  <si>
    <t xml:space="preserve">Gewerbesteuer </t>
  </si>
  <si>
    <t xml:space="preserve">Zwischensumme: Unternehmensbezogene Kosten </t>
  </si>
  <si>
    <t xml:space="preserve">Selbstkosten (ohne Objekt-Betreuung) </t>
  </si>
  <si>
    <t xml:space="preserve">Wagnis-/Gewinnzuschlag                                                   auf die Selbstkosten (ohne Objekt-Betreuung) </t>
  </si>
  <si>
    <t xml:space="preserve">Stundenverrechnungssatz ohne Objekt-Betreuung (netto) </t>
  </si>
  <si>
    <t xml:space="preserve">Zuschlagsgrund </t>
  </si>
  <si>
    <t>Zuschlag auf den SVS</t>
  </si>
  <si>
    <t>Arbeiten an Sonn- und Feiertagen</t>
  </si>
  <si>
    <t>Arbeiten zu Nachtzeiten (22-5 Uhr)</t>
  </si>
  <si>
    <t>Leistungswerte für Raumgruppen</t>
  </si>
  <si>
    <t xml:space="preserve">LV-Code </t>
  </si>
  <si>
    <t xml:space="preserve">Beschreibung </t>
  </si>
  <si>
    <t>Reinigungsintervall</t>
  </si>
  <si>
    <t>Leistungswert (m²/Std.)</t>
  </si>
  <si>
    <t xml:space="preserve">A </t>
  </si>
  <si>
    <t xml:space="preserve">Verwaltungs- und Büroräume, Besprechungs-, Konferenz- und Sitzungsräume, Lehrerzimmer </t>
  </si>
  <si>
    <t>2,5* wöchentlich</t>
  </si>
  <si>
    <t xml:space="preserve">A2 </t>
  </si>
  <si>
    <t xml:space="preserve">A1 </t>
  </si>
  <si>
    <t>1* wöchentlich</t>
  </si>
  <si>
    <t xml:space="preserve">B </t>
  </si>
  <si>
    <t xml:space="preserve">Schulungsräume, Unterrichtsräume, Klassenräume, Fachklassenräume, Werkund Bastelräume </t>
  </si>
  <si>
    <t xml:space="preserve">B2 </t>
  </si>
  <si>
    <t xml:space="preserve">Toiletten, Wickelräume, Waschräume, Duschen, Bäder - jeweils einschl. Vorräume </t>
  </si>
  <si>
    <t>5* wöchentlich</t>
  </si>
  <si>
    <t xml:space="preserve">C4 </t>
  </si>
  <si>
    <t>4* wöchentlich</t>
  </si>
  <si>
    <t xml:space="preserve">C2 </t>
  </si>
  <si>
    <t xml:space="preserve">C1 </t>
  </si>
  <si>
    <t xml:space="preserve">C1j </t>
  </si>
  <si>
    <t>1* jährlich</t>
  </si>
  <si>
    <t xml:space="preserve">E5 </t>
  </si>
  <si>
    <t xml:space="preserve">Treppenhäuser, Treppen </t>
  </si>
  <si>
    <t xml:space="preserve">E4 </t>
  </si>
  <si>
    <t xml:space="preserve">E2 </t>
  </si>
  <si>
    <t xml:space="preserve">E1 </t>
  </si>
  <si>
    <t xml:space="preserve">F5 </t>
  </si>
  <si>
    <t xml:space="preserve">Flure, Gänge, Aufzüge, Foyers, Eingangsbereiche, Windfänge, Pausenhallen </t>
  </si>
  <si>
    <t xml:space="preserve">F4 </t>
  </si>
  <si>
    <t xml:space="preserve">F2 </t>
  </si>
  <si>
    <t xml:space="preserve">F1 </t>
  </si>
  <si>
    <t xml:space="preserve">F1m </t>
  </si>
  <si>
    <t>1* monatlich</t>
  </si>
  <si>
    <t xml:space="preserve">G </t>
  </si>
  <si>
    <t xml:space="preserve">Kindergruppenräume, Kinderspielzimmer, Jugendräume </t>
  </si>
  <si>
    <t xml:space="preserve">G2 </t>
  </si>
  <si>
    <t xml:space="preserve">H5 </t>
  </si>
  <si>
    <t xml:space="preserve">Aulen, Veranstaltungsräume, Bühnen, Ausstellungsräume, Bibliotheken, Kapellen, Aufenthaltsräume, Warteräume, Tribünen </t>
  </si>
  <si>
    <t xml:space="preserve">H </t>
  </si>
  <si>
    <t xml:space="preserve">H1 </t>
  </si>
  <si>
    <t xml:space="preserve">H3m </t>
  </si>
  <si>
    <t xml:space="preserve">K5 </t>
  </si>
  <si>
    <t xml:space="preserve">Speiseräume, Kantinen, Mensen, Cafeterien, Küchen, Lehrküchen, Teeküchen </t>
  </si>
  <si>
    <t xml:space="preserve">K4 </t>
  </si>
  <si>
    <t xml:space="preserve">K3 </t>
  </si>
  <si>
    <t xml:space="preserve">K2 </t>
  </si>
  <si>
    <t>T</t>
  </si>
  <si>
    <t>Kopierräume, Lager- und Aktenräume, Archive, Lehrmittel- und Abstellräume, Geräteräume, Unterrichtsvorbereitungsräume, Kellerräume, Technikräume, Tresore, sonstige Nebenräume</t>
  </si>
  <si>
    <t>T2</t>
  </si>
  <si>
    <t>T1</t>
  </si>
  <si>
    <t>T1m</t>
  </si>
  <si>
    <t>T1j</t>
  </si>
  <si>
    <t xml:space="preserve">U5 </t>
  </si>
  <si>
    <t xml:space="preserve">Umkleideräume, Sanitätsräume </t>
  </si>
  <si>
    <t xml:space="preserve">U2 </t>
  </si>
  <si>
    <t xml:space="preserve">W5 </t>
  </si>
  <si>
    <t xml:space="preserve">Sport- und Mehrzweckhallen, Gymnastikräume </t>
  </si>
  <si>
    <t xml:space="preserve">N </t>
  </si>
  <si>
    <t xml:space="preserve">keine Reinigung </t>
  </si>
  <si>
    <t xml:space="preserve">0* </t>
  </si>
  <si>
    <t xml:space="preserve">Name des Bieters </t>
  </si>
  <si>
    <t>Reinigungskosten ohne Objekt-Betreuung</t>
  </si>
  <si>
    <t>wird nicht ausgedruckt</t>
  </si>
  <si>
    <t xml:space="preserve">Lfd. Nr. </t>
  </si>
  <si>
    <t xml:space="preserve">Gebäude </t>
  </si>
  <si>
    <t xml:space="preserve">Trakt/ Bereich </t>
  </si>
  <si>
    <t xml:space="preserve">Geschoss </t>
  </si>
  <si>
    <t xml:space="preserve">Raum- Nr. </t>
  </si>
  <si>
    <t xml:space="preserve">Raum-Bezeichnung </t>
  </si>
  <si>
    <t xml:space="preserve">Boden- belag </t>
  </si>
  <si>
    <t>Boden- fläche (m²)</t>
  </si>
  <si>
    <t>LVCode</t>
  </si>
  <si>
    <t>Reinigungstage/Jahr</t>
  </si>
  <si>
    <t>Leistungswert (m²/h)</t>
  </si>
  <si>
    <t>Reinigungsfläche (m²/Jahr)</t>
  </si>
  <si>
    <t>Reinigungszeit (h/Jahr)</t>
  </si>
  <si>
    <t>Stunden-verrech.- satz (€)</t>
  </si>
  <si>
    <t>NettoKosten (€/Jahr)</t>
  </si>
  <si>
    <t>Grund-
reinigung
(m²)</t>
  </si>
  <si>
    <t>Bemerkung</t>
  </si>
  <si>
    <t xml:space="preserve">Grundschule Nord </t>
  </si>
  <si>
    <t xml:space="preserve">Haus 1 </t>
  </si>
  <si>
    <t xml:space="preserve">EG </t>
  </si>
  <si>
    <t xml:space="preserve">Klassenraum </t>
  </si>
  <si>
    <t xml:space="preserve">Li </t>
  </si>
  <si>
    <t xml:space="preserve">93,84 </t>
  </si>
  <si>
    <t xml:space="preserve">Flur </t>
  </si>
  <si>
    <t xml:space="preserve">Fl </t>
  </si>
  <si>
    <t xml:space="preserve">187,68 </t>
  </si>
  <si>
    <t xml:space="preserve">Heizungsraum </t>
  </si>
  <si>
    <t xml:space="preserve">1,00 </t>
  </si>
  <si>
    <t>mit 2 Stufen</t>
  </si>
  <si>
    <t xml:space="preserve">Lehrerzimmer </t>
  </si>
  <si>
    <t xml:space="preserve">Lagerraum </t>
  </si>
  <si>
    <t xml:space="preserve">11,00 </t>
  </si>
  <si>
    <t xml:space="preserve">WC Flur </t>
  </si>
  <si>
    <t xml:space="preserve">WC Damen </t>
  </si>
  <si>
    <t xml:space="preserve">WC Herren </t>
  </si>
  <si>
    <t xml:space="preserve">WC Behinderte </t>
  </si>
  <si>
    <t xml:space="preserve">1. OG </t>
  </si>
  <si>
    <t xml:space="preserve">Treppe </t>
  </si>
  <si>
    <t>Glaswand</t>
  </si>
  <si>
    <t xml:space="preserve">WC außen </t>
  </si>
  <si>
    <t>EG</t>
  </si>
  <si>
    <t>Fi</t>
  </si>
  <si>
    <t xml:space="preserve">Putzmittelraum </t>
  </si>
  <si>
    <t xml:space="preserve">0,00 </t>
  </si>
  <si>
    <t xml:space="preserve">Haus 3 </t>
  </si>
  <si>
    <t xml:space="preserve">UG </t>
  </si>
  <si>
    <t xml:space="preserve">Vorraum WC Herren </t>
  </si>
  <si>
    <t xml:space="preserve">B103 </t>
  </si>
  <si>
    <t xml:space="preserve">B104 </t>
  </si>
  <si>
    <t xml:space="preserve">B110 </t>
  </si>
  <si>
    <t xml:space="preserve">Kopierraum </t>
  </si>
  <si>
    <t xml:space="preserve">B109 </t>
  </si>
  <si>
    <t xml:space="preserve">WC Lehrer Herren </t>
  </si>
  <si>
    <t xml:space="preserve">B108 </t>
  </si>
  <si>
    <t xml:space="preserve">WC Lehrer Damen </t>
  </si>
  <si>
    <t xml:space="preserve">B107 </t>
  </si>
  <si>
    <t xml:space="preserve">Besprechungsraum </t>
  </si>
  <si>
    <t xml:space="preserve">B105 </t>
  </si>
  <si>
    <t xml:space="preserve">B203 </t>
  </si>
  <si>
    <t xml:space="preserve">B204 </t>
  </si>
  <si>
    <t xml:space="preserve">B208 </t>
  </si>
  <si>
    <t xml:space="preserve">Gruppenraum/ Besprechung </t>
  </si>
  <si>
    <t xml:space="preserve">B207 </t>
  </si>
  <si>
    <t>mit Küchenzeile</t>
  </si>
  <si>
    <t xml:space="preserve">B205 </t>
  </si>
  <si>
    <t xml:space="preserve">2. OG </t>
  </si>
  <si>
    <t xml:space="preserve">B303 </t>
  </si>
  <si>
    <t xml:space="preserve">B304 </t>
  </si>
  <si>
    <t xml:space="preserve">B305 </t>
  </si>
  <si>
    <t xml:space="preserve">Lehrmittelraum </t>
  </si>
  <si>
    <t xml:space="preserve">39,18 </t>
  </si>
  <si>
    <t xml:space="preserve">B307 </t>
  </si>
  <si>
    <t xml:space="preserve">Gruppenraum/ Sprachförderung </t>
  </si>
  <si>
    <t xml:space="preserve">Neubau Haus 11 </t>
  </si>
  <si>
    <t>davon 4,5 m² SFM</t>
  </si>
  <si>
    <t xml:space="preserve">A141 </t>
  </si>
  <si>
    <t xml:space="preserve">Umkleide Herren </t>
  </si>
  <si>
    <t xml:space="preserve">Dusche Herren </t>
  </si>
  <si>
    <t xml:space="preserve">A143 </t>
  </si>
  <si>
    <t xml:space="preserve">A145 </t>
  </si>
  <si>
    <t xml:space="preserve">A146 </t>
  </si>
  <si>
    <t xml:space="preserve">Umkleide Lehrer </t>
  </si>
  <si>
    <t>Turnhalle</t>
  </si>
  <si>
    <t xml:space="preserve">Pa </t>
  </si>
  <si>
    <t xml:space="preserve">Geräteraum </t>
  </si>
  <si>
    <t xml:space="preserve">A151 </t>
  </si>
  <si>
    <t xml:space="preserve">A150 </t>
  </si>
  <si>
    <t xml:space="preserve">A153 </t>
  </si>
  <si>
    <t xml:space="preserve">Umkleide Damen </t>
  </si>
  <si>
    <t xml:space="preserve">Dusche Damen </t>
  </si>
  <si>
    <t xml:space="preserve">Foyer </t>
  </si>
  <si>
    <t xml:space="preserve">Bühne </t>
  </si>
  <si>
    <t xml:space="preserve">A133 </t>
  </si>
  <si>
    <t xml:space="preserve">A134 </t>
  </si>
  <si>
    <t xml:space="preserve">A130 </t>
  </si>
  <si>
    <t xml:space="preserve">Hausmeister </t>
  </si>
  <si>
    <t xml:space="preserve">A213 </t>
  </si>
  <si>
    <t xml:space="preserve">A214 </t>
  </si>
  <si>
    <t xml:space="preserve">Lehrküche </t>
  </si>
  <si>
    <t xml:space="preserve">A215 </t>
  </si>
  <si>
    <t xml:space="preserve">A216 </t>
  </si>
  <si>
    <t xml:space="preserve">Materialraum </t>
  </si>
  <si>
    <t xml:space="preserve">Aufzug </t>
  </si>
  <si>
    <t xml:space="preserve">A310 </t>
  </si>
  <si>
    <t xml:space="preserve">A311 </t>
  </si>
  <si>
    <t xml:space="preserve">Gruppenraum </t>
  </si>
  <si>
    <t xml:space="preserve">A312 </t>
  </si>
  <si>
    <t xml:space="preserve">A313 </t>
  </si>
  <si>
    <t xml:space="preserve">3. OG </t>
  </si>
  <si>
    <t xml:space="preserve">A403 </t>
  </si>
  <si>
    <t xml:space="preserve">A404 </t>
  </si>
  <si>
    <t xml:space="preserve">A405 </t>
  </si>
  <si>
    <t xml:space="preserve">A406 </t>
  </si>
  <si>
    <t xml:space="preserve">Altbau Haus 11 </t>
  </si>
  <si>
    <t xml:space="preserve">DG </t>
  </si>
  <si>
    <t xml:space="preserve">A307 </t>
  </si>
  <si>
    <t xml:space="preserve">A306 </t>
  </si>
  <si>
    <t xml:space="preserve">A302 </t>
  </si>
  <si>
    <t xml:space="preserve">Medienraum </t>
  </si>
  <si>
    <t xml:space="preserve">A303 </t>
  </si>
  <si>
    <t xml:space="preserve">A304 </t>
  </si>
  <si>
    <t xml:space="preserve">Es </t>
  </si>
  <si>
    <t xml:space="preserve">Sozialpädagoge </t>
  </si>
  <si>
    <t xml:space="preserve">A204 </t>
  </si>
  <si>
    <t xml:space="preserve">A209 </t>
  </si>
  <si>
    <t xml:space="preserve">A205 </t>
  </si>
  <si>
    <t xml:space="preserve">A207 </t>
  </si>
  <si>
    <t xml:space="preserve">Vorraum WC Damen </t>
  </si>
  <si>
    <t xml:space="preserve">Flur WC Damen </t>
  </si>
  <si>
    <t xml:space="preserve">Eingang </t>
  </si>
  <si>
    <t xml:space="preserve">A126 </t>
  </si>
  <si>
    <t xml:space="preserve">A125 </t>
  </si>
  <si>
    <t xml:space="preserve">A124 </t>
  </si>
  <si>
    <t xml:space="preserve">A122 </t>
  </si>
  <si>
    <t xml:space="preserve">Stz </t>
  </si>
  <si>
    <t xml:space="preserve">A116 </t>
  </si>
  <si>
    <t xml:space="preserve">Sekretariat </t>
  </si>
  <si>
    <t xml:space="preserve">A117 </t>
  </si>
  <si>
    <t xml:space="preserve">Rektor </t>
  </si>
  <si>
    <t xml:space="preserve">Konrektor </t>
  </si>
  <si>
    <t>mit Dusche</t>
  </si>
  <si>
    <t xml:space="preserve">Gymnastikhalle </t>
  </si>
  <si>
    <t xml:space="preserve">Grundschule Nord - Mensa </t>
  </si>
  <si>
    <t xml:space="preserve">Windfang </t>
  </si>
  <si>
    <t xml:space="preserve">150,14 </t>
  </si>
  <si>
    <t xml:space="preserve">Mensa </t>
  </si>
  <si>
    <t xml:space="preserve">Küche </t>
  </si>
  <si>
    <t xml:space="preserve">Vorratsraum </t>
  </si>
  <si>
    <t xml:space="preserve">Stadtbücherei </t>
  </si>
  <si>
    <t xml:space="preserve">Treppenhaus </t>
  </si>
  <si>
    <t xml:space="preserve">250,18 </t>
  </si>
  <si>
    <t>Glas außen gesamt</t>
  </si>
  <si>
    <t xml:space="preserve">SFM </t>
  </si>
  <si>
    <t xml:space="preserve">Bibliothek </t>
  </si>
  <si>
    <t>Empfang</t>
  </si>
  <si>
    <t xml:space="preserve">Nf </t>
  </si>
  <si>
    <t xml:space="preserve">Treppehaus </t>
  </si>
  <si>
    <t xml:space="preserve">Büro </t>
  </si>
  <si>
    <t xml:space="preserve">125,09 </t>
  </si>
  <si>
    <t xml:space="preserve">Teeküche </t>
  </si>
  <si>
    <t xml:space="preserve">Wendeltreppe </t>
  </si>
  <si>
    <t xml:space="preserve">52,18 </t>
  </si>
  <si>
    <t xml:space="preserve">Lager </t>
  </si>
  <si>
    <t xml:space="preserve">12,00 </t>
  </si>
  <si>
    <t xml:space="preserve">Wilfried-Dietrich-Halle </t>
  </si>
  <si>
    <t xml:space="preserve">Ringertrakt </t>
  </si>
  <si>
    <t xml:space="preserve">Ringerhalle 1 </t>
  </si>
  <si>
    <t xml:space="preserve">Ringer- matten </t>
  </si>
  <si>
    <t>Boden: Foeldeak Ringermatte CombatRoll (Pflegeanleitung liegt vor) - desinfizierende Reinigung</t>
  </si>
  <si>
    <t xml:space="preserve">Abstellraum </t>
  </si>
  <si>
    <t xml:space="preserve">WC </t>
  </si>
  <si>
    <t xml:space="preserve">Dusche </t>
  </si>
  <si>
    <t xml:space="preserve">Sauna </t>
  </si>
  <si>
    <t xml:space="preserve">Ho </t>
  </si>
  <si>
    <t xml:space="preserve">Umkleide </t>
  </si>
  <si>
    <t xml:space="preserve">Spinningraum </t>
  </si>
  <si>
    <t xml:space="preserve">Umkleide 1 </t>
  </si>
  <si>
    <t xml:space="preserve">Umkleide 2 </t>
  </si>
  <si>
    <t xml:space="preserve">Physioraum </t>
  </si>
  <si>
    <t xml:space="preserve">Halle </t>
  </si>
  <si>
    <t>zum Ringertrakt</t>
  </si>
  <si>
    <t xml:space="preserve">Fitnesshalle </t>
  </si>
  <si>
    <t xml:space="preserve">Gu </t>
  </si>
  <si>
    <t>Zugang zu Umkleiden</t>
  </si>
  <si>
    <t xml:space="preserve">Turnschuhgang </t>
  </si>
  <si>
    <t xml:space="preserve">Umkleide 6 </t>
  </si>
  <si>
    <t xml:space="preserve">Umkleide 5 </t>
  </si>
  <si>
    <t xml:space="preserve">Umkleide 4 </t>
  </si>
  <si>
    <t xml:space="preserve">Umkleide 3 </t>
  </si>
  <si>
    <t>zur Halle</t>
  </si>
  <si>
    <t xml:space="preserve">Sozialraum </t>
  </si>
  <si>
    <t xml:space="preserve">Sanitätsraum </t>
  </si>
  <si>
    <t xml:space="preserve">Betriebsraum </t>
  </si>
  <si>
    <t xml:space="preserve">Anschlussraum </t>
  </si>
  <si>
    <t xml:space="preserve">WC privat </t>
  </si>
  <si>
    <t xml:space="preserve">PVC </t>
  </si>
  <si>
    <t>Glasfläche geschätzt</t>
  </si>
  <si>
    <t xml:space="preserve">Ausziehtribüne </t>
  </si>
  <si>
    <t>Bodenbelag gerillt</t>
  </si>
  <si>
    <t xml:space="preserve">Geräteraum 1 </t>
  </si>
  <si>
    <t xml:space="preserve">Geräteraum 2-3 </t>
  </si>
  <si>
    <t xml:space="preserve">Geräteraum 4-5 </t>
  </si>
  <si>
    <t xml:space="preserve">Kantine </t>
  </si>
  <si>
    <t>mit Theke</t>
  </si>
  <si>
    <t xml:space="preserve">Fl/SFM </t>
  </si>
  <si>
    <t>Bodenbelag je 50%</t>
  </si>
  <si>
    <t xml:space="preserve">Kassierer </t>
  </si>
  <si>
    <t>zusätzlich nach Veranstaltungen (ca. 10* jährlich)</t>
  </si>
  <si>
    <t xml:space="preserve">Ep </t>
  </si>
  <si>
    <t xml:space="preserve">WC Herren (Urinale) </t>
  </si>
  <si>
    <t xml:space="preserve">Tribüne </t>
  </si>
  <si>
    <t>mit Holz-Bänken, zusätzlich nach Veranstaltungen (ca. 10* jährlich)</t>
  </si>
  <si>
    <t xml:space="preserve">Ansageraum </t>
  </si>
  <si>
    <t xml:space="preserve">La </t>
  </si>
  <si>
    <t xml:space="preserve">Grundschule Süd </t>
  </si>
  <si>
    <t xml:space="preserve">Verwalt. </t>
  </si>
  <si>
    <t xml:space="preserve">Rektorin </t>
  </si>
  <si>
    <t xml:space="preserve">Konrektorin </t>
  </si>
  <si>
    <t xml:space="preserve">Technikraum </t>
  </si>
  <si>
    <t>Vordach</t>
  </si>
  <si>
    <t xml:space="preserve">Hauptgebäude </t>
  </si>
  <si>
    <t xml:space="preserve">An </t>
  </si>
  <si>
    <t xml:space="preserve">Lehrmittelflur </t>
  </si>
  <si>
    <t xml:space="preserve">Serverraum </t>
  </si>
  <si>
    <t xml:space="preserve">Lehrmittellager </t>
  </si>
  <si>
    <t xml:space="preserve">Mehrzweckraum </t>
  </si>
  <si>
    <t xml:space="preserve">Ruheraum </t>
  </si>
  <si>
    <t xml:space="preserve">B1 </t>
  </si>
  <si>
    <t xml:space="preserve">A4 </t>
  </si>
  <si>
    <t xml:space="preserve">A3 </t>
  </si>
  <si>
    <t xml:space="preserve">B3 </t>
  </si>
  <si>
    <t xml:space="preserve">B4 </t>
  </si>
  <si>
    <t xml:space="preserve">Pavillon 4 </t>
  </si>
  <si>
    <t xml:space="preserve">WC Lehrer </t>
  </si>
  <si>
    <t>davon 6 m² Oberlicht</t>
  </si>
  <si>
    <t xml:space="preserve">Pavillon 1 </t>
  </si>
  <si>
    <t>davon 12 m² Oberlicht</t>
  </si>
  <si>
    <t xml:space="preserve">Pavillon 2 </t>
  </si>
  <si>
    <t xml:space="preserve">Ausweichraum </t>
  </si>
  <si>
    <t xml:space="preserve">Pavillon 3 </t>
  </si>
  <si>
    <t xml:space="preserve">Container </t>
  </si>
  <si>
    <t xml:space="preserve">Turnhalle </t>
  </si>
  <si>
    <t xml:space="preserve">No </t>
  </si>
  <si>
    <t xml:space="preserve">Flur Umkleide Herren </t>
  </si>
  <si>
    <t xml:space="preserve">Salierschule </t>
  </si>
  <si>
    <t xml:space="preserve">Pavillon 6 </t>
  </si>
  <si>
    <t xml:space="preserve">Kühlraum </t>
  </si>
  <si>
    <t xml:space="preserve">Me </t>
  </si>
  <si>
    <t xml:space="preserve">Spülraum </t>
  </si>
  <si>
    <t>Oberlicht</t>
  </si>
  <si>
    <t>davon 8 m² Oberlicht</t>
  </si>
  <si>
    <t xml:space="preserve">Pavillon 5 </t>
  </si>
  <si>
    <t>davon 4 m² Oberlicht</t>
  </si>
  <si>
    <t>Glasfassade ca. 6 m hoch</t>
  </si>
  <si>
    <t xml:space="preserve">Musikraum </t>
  </si>
  <si>
    <t xml:space="preserve">Te </t>
  </si>
  <si>
    <t xml:space="preserve">3.752,66 </t>
  </si>
  <si>
    <t>Glas innen: Spiegel</t>
  </si>
  <si>
    <t xml:space="preserve">Bastelraum </t>
  </si>
  <si>
    <t xml:space="preserve">Maschinenraum </t>
  </si>
  <si>
    <t xml:space="preserve">Werkraum </t>
  </si>
  <si>
    <t xml:space="preserve">Bügelraum </t>
  </si>
  <si>
    <t xml:space="preserve">Handarbeit </t>
  </si>
  <si>
    <t xml:space="preserve">Nebenraum </t>
  </si>
  <si>
    <t xml:space="preserve">Computerraum </t>
  </si>
  <si>
    <t xml:space="preserve">Physik/Chemie </t>
  </si>
  <si>
    <t xml:space="preserve">Vorbereitung </t>
  </si>
  <si>
    <t xml:space="preserve">Jugendtreff </t>
  </si>
  <si>
    <t xml:space="preserve">Heizung </t>
  </si>
  <si>
    <t xml:space="preserve">48,18 </t>
  </si>
  <si>
    <t xml:space="preserve">184,14 </t>
  </si>
  <si>
    <t xml:space="preserve">Billardraum </t>
  </si>
  <si>
    <t xml:space="preserve">96,36 </t>
  </si>
  <si>
    <t xml:space="preserve">Cafeteria </t>
  </si>
  <si>
    <t>genutzt als Abstellraum</t>
  </si>
  <si>
    <t xml:space="preserve">Spielkonsolenraum </t>
  </si>
  <si>
    <t xml:space="preserve">Internetraum </t>
  </si>
  <si>
    <t xml:space="preserve">Veranstaltungshalle </t>
  </si>
  <si>
    <t xml:space="preserve">Probenraum </t>
  </si>
  <si>
    <t xml:space="preserve">Feuerwehr </t>
  </si>
  <si>
    <t xml:space="preserve">104,36 </t>
  </si>
  <si>
    <t xml:space="preserve">Atemschutzwerkstatt </t>
  </si>
  <si>
    <t>nur Böden reinigen</t>
  </si>
  <si>
    <t xml:space="preserve">Aufenthaltsraum </t>
  </si>
  <si>
    <t xml:space="preserve">150,11 </t>
  </si>
  <si>
    <t>MI+DO+FR</t>
  </si>
  <si>
    <t xml:space="preserve">Einsatzzentrale </t>
  </si>
  <si>
    <t xml:space="preserve">Waldfriedhof </t>
  </si>
  <si>
    <t xml:space="preserve">Stahlgitter </t>
  </si>
  <si>
    <t xml:space="preserve">Sozialtrakt </t>
  </si>
  <si>
    <t xml:space="preserve">Zellentrakt </t>
  </si>
  <si>
    <t xml:space="preserve">1+2 </t>
  </si>
  <si>
    <t xml:space="preserve">Verschlusszelle </t>
  </si>
  <si>
    <t>mit Kühlzellen</t>
  </si>
  <si>
    <t xml:space="preserve">Zelle </t>
  </si>
  <si>
    <t xml:space="preserve">Orgelraum </t>
  </si>
  <si>
    <t xml:space="preserve">Pfarrerraum </t>
  </si>
  <si>
    <t xml:space="preserve">Kapelle </t>
  </si>
  <si>
    <t>Windfang innen, Bestuhlung bleibt stehen, 1* nass wischen / 4* kehren, Mauergesimse 1* monatlich abstauben</t>
  </si>
  <si>
    <t>für die Unterhaltsreinigung</t>
  </si>
  <si>
    <t>Vorarbeiter (nicht-produktiv)</t>
  </si>
  <si>
    <t>Objektleitung</t>
  </si>
  <si>
    <t>Sonstige Führeungskräfte</t>
  </si>
  <si>
    <t>Objekt-Betreuung gesamt</t>
  </si>
  <si>
    <t xml:space="preserve">lfd. Nr. </t>
  </si>
  <si>
    <t>Objekt</t>
  </si>
  <si>
    <t>Netto-Kosten ohne ObjektBetreuung (€/Jahr)</t>
  </si>
  <si>
    <t>Zeit (h/Jahr)</t>
  </si>
  <si>
    <t>SVS (€)</t>
  </si>
  <si>
    <t>Kosten (€/Jahr)</t>
  </si>
  <si>
    <t>Netto-Kosten mit ObjektBetreuung (€/Jahr)</t>
  </si>
  <si>
    <t>Stundenverr.-satz mit Objekt-Betreuung</t>
  </si>
  <si>
    <t xml:space="preserve">Gesamtsumme </t>
  </si>
  <si>
    <t>Objektspezifischer Mehraufwand</t>
  </si>
  <si>
    <t xml:space="preserve">Hier können Sie einen objektspezifischen Aufschlag für die Unterhaltsreinigung eintragen - z. B. für besonderen Maschineneinsatz, geringfügig Beschäftigte, Erschwerniszuschläge oder besonders </t>
  </si>
  <si>
    <t>kleine Objekte. Eine Eintragung auf dieser Seite ist nicht verpflichtend.</t>
  </si>
  <si>
    <t>Prozentualer Aufschlag</t>
  </si>
  <si>
    <t>absoluter Aufschlag</t>
  </si>
  <si>
    <t>Reinigungs-kosten mit ObjektBetreuung (€/Jahr)</t>
  </si>
  <si>
    <t>Aufschlag (%)</t>
  </si>
  <si>
    <t>Aufschlag (€/Jahr)</t>
  </si>
  <si>
    <t>Gesamt-aufschlag (€/Jahr)</t>
  </si>
  <si>
    <t>Aufschlagsgrund/Erläuterung</t>
  </si>
  <si>
    <t>Grundreinigung</t>
  </si>
  <si>
    <t>elastische Hartboden-Beläge</t>
  </si>
  <si>
    <t>Kautschuk-Beläge</t>
  </si>
  <si>
    <t>Parkett- und Holz-Beläge</t>
  </si>
  <si>
    <t>Stein- und Fliesen-Beläge</t>
  </si>
  <si>
    <t xml:space="preserve">Stundenverrechnungssatz netto </t>
  </si>
  <si>
    <t>Tariflohn</t>
  </si>
  <si>
    <t xml:space="preserve">sonst. Personalkosten </t>
  </si>
  <si>
    <t>Material</t>
  </si>
  <si>
    <t>Maschinen</t>
  </si>
  <si>
    <t xml:space="preserve">Sonstiges </t>
  </si>
  <si>
    <t>einheitliche Leistungswerte                     (nicht zwingend - nur Eingabehilfe)</t>
  </si>
  <si>
    <t>Häufigkeit/ Jahr</t>
  </si>
  <si>
    <t>Netto-Kosten (€/Jahr)</t>
  </si>
  <si>
    <t>Netto-Kosten (E/Jahr)</t>
  </si>
  <si>
    <t xml:space="preserve">1.164,27 </t>
  </si>
  <si>
    <t xml:space="preserve">986,89 </t>
  </si>
  <si>
    <t xml:space="preserve">926,44 </t>
  </si>
  <si>
    <t xml:space="preserve">423,24 </t>
  </si>
  <si>
    <t xml:space="preserve">430,29 </t>
  </si>
  <si>
    <t>Gesamtsumme</t>
  </si>
  <si>
    <t>Glas- und Rahmenreinigung</t>
  </si>
  <si>
    <t>Bemerkungen</t>
  </si>
  <si>
    <t>Regiearbeiten</t>
  </si>
  <si>
    <t>(nachrichtlich)</t>
  </si>
  <si>
    <t>Regiearbeiten werden nach Bedarf gesondert beauftragt und abgerechnet. Ein Jahresumfang ist nicht bekannt.</t>
  </si>
  <si>
    <t>Eine Arbeitnehmer-Überlassung ist nicht vorgesehen.</t>
  </si>
  <si>
    <t>Lfd.
Nr.</t>
  </si>
  <si>
    <t>Leistung</t>
  </si>
  <si>
    <t>Einzelpreis/m² (€)</t>
  </si>
  <si>
    <t>Einzelpreis/
Std. (€)</t>
  </si>
  <si>
    <t>Fläche bis 50 m²</t>
  </si>
  <si>
    <t>Fläche ab 50 m²</t>
  </si>
  <si>
    <t>Unterhaltsreinigung an Werktagen</t>
  </si>
  <si>
    <t>Unterhaltsreinigung an Sonn- und Feiertagen</t>
  </si>
  <si>
    <t>Vertretung für Eigenreinigung (tagsüber an Werktagen)</t>
  </si>
  <si>
    <t>Material und Gerätenschaften werden vom Auftraggeber gestellt</t>
  </si>
  <si>
    <t>Desinfektorenarbeiten</t>
  </si>
  <si>
    <t>Baufeinreinigung</t>
  </si>
  <si>
    <t>Steighilfen werden gesondert abgerechnet</t>
  </si>
  <si>
    <t>Glasreinigung (ohne Rahmen)</t>
  </si>
  <si>
    <t>Erstbeschichtung PVC-/Lino-Boden (zweifach)</t>
  </si>
  <si>
    <t>Preise inkl. Material</t>
  </si>
  <si>
    <t>Grundreinigung und Neubeschichtung PVC-/Lino-Boden (zweifach)</t>
  </si>
  <si>
    <t>Trockene Pflegefilmsanierung (Anschleifen und Ausbessern der Oberflächenvergütung)</t>
  </si>
  <si>
    <t>Zwischenreinigung (Ausbessern des abgenutzten Pflegefilms: Pflegemittel hochdosiert auftragen, anschl. polieren)</t>
  </si>
  <si>
    <t>Grundreinigung textiler Beläge (Shampoonierung mit Sprühextraktion)</t>
  </si>
  <si>
    <t>Alle Preise gelten zzgl. der jeweils gültigen MWSt.</t>
  </si>
  <si>
    <t>Die Abrechnung erfolgt vorrangig nach Einzelpreisen pro m². Nur wenn diese in begründeten Ausnahmefällen nicht anwendbar sind, erfolgt die Abrechnung nach vorheriger</t>
  </si>
  <si>
    <t>Absprache nach Einzelpreisen pro Stunde. In keinem Fall werden die beiden Einzelpreise addiert.</t>
  </si>
  <si>
    <t>Unterhaltsreinigung</t>
  </si>
  <si>
    <t>SUMME</t>
  </si>
  <si>
    <t>Gebäude</t>
  </si>
  <si>
    <t>Reinigungs-fläche (m²/Jahr)</t>
  </si>
  <si>
    <t>Reinigungs- zeit (Std./Jahr)</t>
  </si>
  <si>
    <t>Reinigungs-kosten (€/Jahr)</t>
  </si>
  <si>
    <t>Objekt- Betreuung (€/Jahr)</t>
  </si>
  <si>
    <t>Mehraufwand (€/Jahr)</t>
  </si>
  <si>
    <t>KontrollKosten (€/Jahr)</t>
  </si>
  <si>
    <t>GesamtKosten netto (€/Jahr)</t>
  </si>
  <si>
    <t>Reinigungszeit (Std./Jahr)</t>
  </si>
  <si>
    <t>Reinigungskosten (€/Jahr)</t>
  </si>
  <si>
    <t>2,5* monatlich</t>
  </si>
  <si>
    <t xml:space="preserve">Gemäß o. g. Ausschreibung bieten wir die Gebäudereinigung ab dem 01.01.2027 zu den in den </t>
  </si>
  <si>
    <t>2* wöchentlich</t>
  </si>
  <si>
    <t>Container 1</t>
  </si>
  <si>
    <t>Klassenraum 1</t>
  </si>
  <si>
    <t>Klassenraum 2</t>
  </si>
  <si>
    <t>Flur/Garderobe</t>
  </si>
  <si>
    <t>Container 2</t>
  </si>
  <si>
    <t>Flur</t>
  </si>
  <si>
    <t xml:space="preserve">Container 2 </t>
  </si>
  <si>
    <t>WC</t>
  </si>
  <si>
    <t>1.OG</t>
  </si>
  <si>
    <t>Klassenraum2</t>
  </si>
  <si>
    <t>C5</t>
  </si>
  <si>
    <t>Container</t>
  </si>
  <si>
    <t>Wertungskriterien</t>
  </si>
  <si>
    <t>Die nachfolgenden Wertungskriterien bestimmen 30 % der Gesamtbewertung des Angebots und gehen entsprechend gewichtet in die Gesamtwertung ein.</t>
  </si>
  <si>
    <t>Der Auftragnehmer hat ein strukturiertes und nachvollziehbares Konzept zur Qualitätssicherung und zur Objektorganisation vorzulegen und während der gesamten Vertragslaufzeit umzusetzen. Dieses Konzept ist von zentraler Bedeutung, um eine gleichbleibend hohe Reinigungsqualität sicherzustellen und die besonderen Anforderungen der hier betreuten sozialen Einrichtungen zuverlässig zu erfüllen.
Das Qualitätssicherungskonzept muss darstellen, wie Reinigungsleistungen systematisch geplant, durchgeführt, überprüft und dokumentiert werden. Hierzu gehören insbesondere klare Qualitätsstandards, regelmäßige interne Kontrollen, definierte Prüfverfahren sowie eine transparente Dokumentation der Ergebnisse. Auf diese Weise wird gewährleistet, dass vertragliche und hygienische Anforderungen dauerhaft erfüllt, Abweichungen frühzeitig erkannt und geeignete Korrekturmaßnahmen umgehend eingeleitet werden.
Die Objektorganisation muss eine strukturierte und übersichtliche Planung der Reinigungsabläufe sicherstellen. Dazu zählen eindeutige Zuständigkeiten, geregelte Vertretungsstrukturen, objektspezifische Reinigungspläne sowie der effiziente Einsatz von Personal, Geräten und Reinigungsmitteln. Eine professionelle Objektorganisation unterstützt die verantwortlichen Einrichtungen darin, den täglichen Betrieb ohne Störungen aufrechtzuerhalten und sorgt dafür, dass alle Bereiche – insbesondere sensibel genutzte Räume wie Klassenräume, Sanitärbereiche und Aufenthaltsräume – zuverlässig und bedarfsgerecht gereinigt werden.
Insgesamt tragen Qualitätssicherung und Objektorganisation wesentlich dazu bei, die Anforderungen an Hygiene, Sicherheit und Verlässlichkeit im laufenden Betrieb zu erfüllen. Sie sind damit ein zentraler Bestandteil der Leistungsqualität und ein wichtiges Kriterium für die Bewertung und Durchführung des Reinigungsauftrags.</t>
  </si>
  <si>
    <r>
      <rPr>
        <b/>
        <sz val="9"/>
        <color rgb="FF000000"/>
        <rFont val="Arial"/>
        <family val="2"/>
      </rPr>
      <t>1. Qualitätssicherungssystem / Qualitätsmanagement (20 Punkte)</t>
    </r>
    <r>
      <rPr>
        <sz val="9"/>
        <color rgb="FF000000"/>
        <rFont val="Arial"/>
        <family val="2"/>
      </rPr>
      <t xml:space="preserve">
- Vorhandenes, dokumentiertes QS-Konzept
- Regelmäßige Qualitätskontrollen (Eigenkontrolle, Objektkontrollen, digitale QS-Systeme)
- Häufigkeit und Systematik der Kontrollgänge
- Dokumentation der Kontrollergebnisse (Berichte, Checklisten, digitale Tools)
- Maßnahmen bei Qualitätsabweichungen (Korrekturprozesse, Eskalationsstufen)
- Einsatz von zertifizierten QM-Systemen (z. B. ISO 9001) – optional</t>
    </r>
  </si>
  <si>
    <r>
      <rPr>
        <b/>
        <sz val="9"/>
        <color theme="1"/>
        <rFont val="Arial"/>
        <family val="2"/>
      </rPr>
      <t>2. Dokumentation und Transparenz (10 Punkte)</t>
    </r>
    <r>
      <rPr>
        <sz val="9"/>
        <color theme="1"/>
        <rFont val="Arial"/>
        <family val="2"/>
      </rPr>
      <t xml:space="preserve">
- Lückenlose Dokumentation erbrachter Leistungen
- Digitale Leistungserfassung (App, Zeiterfassung, Fotodokumentation)
- Zugriffsmöglichkeiten für Auftraggeber (Transparenz)
- Nachweisführung bei Reklamationen oder Sonderereignissen</t>
    </r>
  </si>
  <si>
    <r>
      <rPr>
        <b/>
        <sz val="9"/>
        <color rgb="FF000000"/>
        <rFont val="Arial"/>
        <family val="2"/>
      </rPr>
      <t>3. Objektorganisation / Struktur und Abläufe (20 Punkte)</t>
    </r>
    <r>
      <rPr>
        <sz val="9"/>
        <color rgb="FF000000"/>
        <rFont val="Arial"/>
        <family val="2"/>
      </rPr>
      <t xml:space="preserve">
- Aufbauorganisation (zuständige Personen, Verantwortlichkeiten, Vertretungsregelungen)
- Abfolge- und Zeitplanung der Reinigungsleistungen
- Objektbezogene Reinigungspläne (täglich, wöchentlich, Grundreinigung etc.)
- Schnittstellenmanagement zwischen Auftraggeber und Auftragnehmer
- Organisatorische Maßnahmen zur Sicherstellung gleichbleibender Qualität
- Klare Meldewege bei Problemen, Verschmutzungen oder Änderungen</t>
    </r>
  </si>
  <si>
    <r>
      <rPr>
        <b/>
        <sz val="9"/>
        <color rgb="FF000000"/>
        <rFont val="Arial"/>
        <family val="2"/>
      </rPr>
      <t>4. Einsatzplanung und Ausfallmanagement (10 Punkte)</t>
    </r>
    <r>
      <rPr>
        <sz val="9"/>
        <color rgb="FF000000"/>
        <rFont val="Arial"/>
        <family val="2"/>
      </rPr>
      <t xml:space="preserve">
- Vertretungs- und Ausfallkonzept für Krankheits- und Urlaubszeiten
- Planung der Personalstärken in Relation zu Objektgröße und Leistungsumfang
- Sicherstellung, dass Reinigungsintervalle auch bei Ausfällen eingehalten werden
- Strukturierte Einarbeitung neuer oder wechselnder Mitarbeitender </t>
    </r>
  </si>
  <si>
    <r>
      <rPr>
        <b/>
        <sz val="9"/>
        <color rgb="FF000000"/>
        <rFont val="Arial"/>
        <family val="2"/>
      </rPr>
      <t>5. Ausstattung, Technik und Arbeitsmittelorganisation (10 Punkte)</t>
    </r>
    <r>
      <rPr>
        <sz val="9"/>
        <color rgb="FF000000"/>
        <rFont val="Arial"/>
        <family val="2"/>
      </rPr>
      <t xml:space="preserve">
- Verfügbarkeit der benötigten Geräte, Maschinen, Materialien
- Regelmäßige Wartung und Pflege von Maschinen
- Einsatz moderner, effizienter und objektangepasster Reinigungstechnik
- Lager- und Materiallogistik vor Ort (z. B. Verbrauchsmittel, Nachbestellprozesse)
- Nachhaltigkeitskriterien bei Reinigungsmitteln </t>
    </r>
  </si>
  <si>
    <r>
      <rPr>
        <b/>
        <sz val="9"/>
        <color rgb="FF000000"/>
        <rFont val="Arial"/>
        <family val="2"/>
      </rPr>
      <t>6. Hygienekonzept und Einhaltung rechtlicher Vorgaben (10 Punkte)</t>
    </r>
    <r>
      <rPr>
        <sz val="9"/>
        <color rgb="FF000000"/>
        <rFont val="Arial"/>
        <family val="2"/>
      </rPr>
      <t xml:space="preserve">
- Umsetzung relevanter Hygiene- und Arbeitsschutzvorschriften
- Umgang mit sensibel genutzten Bereichen (z. B. Sanitär, Küche, soziale Einrichtungen)
- Klare Vorgaben für Reinigungs- und Desinfektionsabläufe
- Umgang mit besonderen Hygieneanforderungen (Sonderreinigungen, Infektionsschutz)</t>
    </r>
  </si>
  <si>
    <r>
      <rPr>
        <b/>
        <sz val="9"/>
        <color rgb="FF000000"/>
        <rFont val="Arial"/>
        <family val="2"/>
      </rPr>
      <t>7. Kommunikations- und Informationsprozesse (10 Punkte)</t>
    </r>
    <r>
      <rPr>
        <sz val="9"/>
        <color rgb="FF000000"/>
        <rFont val="Arial"/>
        <family val="2"/>
      </rPr>
      <t xml:space="preserve">
- Strukturierte Kommunikationswege zwischen Auftragnehmer und Auftraggeber
- Regelmäßige Abstimmungstermine (Jour fixes)
- Transparente Protokollierung von Besprechungen, Reklamationen und Maßnahmen
- Reibungsloser Informationsfluss bei Störungen oder Änderungen im Betrieb</t>
    </r>
  </si>
  <si>
    <r>
      <rPr>
        <b/>
        <sz val="9"/>
        <color rgb="FF000000"/>
        <rFont val="Arial"/>
        <family val="2"/>
      </rPr>
      <t>8. Kontinuität und Stabilität in der Objektorganisation (10 Punkte)</t>
    </r>
    <r>
      <rPr>
        <sz val="9"/>
        <color rgb="FF000000"/>
        <rFont val="Arial"/>
        <family val="2"/>
      </rPr>
      <t xml:space="preserve">
- Sicherstellung einer stabilen Objektbetreuung
- Minimierung häufig wechselnder Abläufe oder Organisationsformen
- Nachvollziehbare organisatorische Kontinuität trotz Personalwechsel</t>
    </r>
  </si>
  <si>
    <t>Die Qualitätsmanagementsystem geht mit max. 100 Punkten in die Gesamtwertung.</t>
  </si>
  <si>
    <t>3.2. Reaktionszeit</t>
  </si>
  <si>
    <t>Eine schnelle Reaktionszeit bei unvorhergesehenen Reinigungsarbeiten ist in sozialen Einrichtungen wie Schulen oder Jugendtreffs von besonderer Bedeutung, da diese Orte täglich von vielen Kindern, Jugendlichen und Mitarbeitenden genutzt werden. Unerwartete Verschmutzungen – etwa durch Unfälle, verschüttete Flüssigkeiten, Krankheitssymptome oder Witterungsbedingungen – können gesundheitliche Risiken, Rutsch- und Unfallgefahren sowie Beeinträchtigungen des pädagogischen Betriebs verursachen. Ein zügiges Eingreifen der Reinigungsfirma stellt sicher, dass solche Situationen schnell entschärft werden und die Räume wieder sicher und hygienisch nutzbar sind. Zudem unterstützt eine rasche Reaktion die Einrichtung dabei, den kontinuierlichen Ablauf des Unterrichts oder der sozialen Angebote aufrechtzuerhalten und Unterbrechungen so gering wie möglich zu halten. Nicht zuletzt vermittelt eine zuverlässige und kurzfristige Einsatzbereitschaft Vertrauen in die Dienstleistungsqualität und trägt maßgeblich zur Wahrnehmung von Sauberkeit, Ordnung und Fürsorge in den Einrichtungen bei, was insbesondere im sensiblen Umfeld von Kindern und Jugendlichen eine zentrale Rolle spielt.</t>
  </si>
  <si>
    <t>Folgende Wertungskriterien, aufgeteilt in Reaktionszeit und organisatorische Sicherstellung werden gefordert und sind in einem gesonderten Anschreiben beizufügen:</t>
  </si>
  <si>
    <t>Reaktionszeit</t>
  </si>
  <si>
    <t>Kriteriumsteil</t>
  </si>
  <si>
    <t>Punkte</t>
  </si>
  <si>
    <t>Garantierte Reaktionszeit ≤ 2h</t>
  </si>
  <si>
    <t>Reaktionszeit 2–4h</t>
  </si>
  <si>
    <t>Reaktionszeit 4–6h</t>
  </si>
  <si>
    <t>Reaktionszeit &gt; 6h</t>
  </si>
  <si>
    <r>
      <t>organisatorische Sicherstellung</t>
    </r>
    <r>
      <rPr>
        <sz val="9"/>
        <color theme="1"/>
        <rFont val="Arial"/>
        <family val="2"/>
      </rPr>
      <t xml:space="preserve"> (Ansprechpartner mit Rufnummer, 24/7-Rufbereitschaft, Vertretung, Bereitschaftsdienst, digitale Meldesysteme)</t>
    </r>
  </si>
  <si>
    <t>Sehr gut dokumentiert</t>
  </si>
  <si>
    <t>größtenteils dokumentiert</t>
  </si>
  <si>
    <t>kaum dokumentiert</t>
  </si>
  <si>
    <t>Kein belastbarer Nachweis</t>
  </si>
  <si>
    <t>Gesamtpunktzahl zur Bewertung der Reaktionszeit max. 150 Punkte.</t>
  </si>
  <si>
    <t>3.3 Organisation, Qualifikation und Erfahrung des mit der 
Ausführung des Auftrags betrauten Personals</t>
  </si>
  <si>
    <r>
      <t xml:space="preserve">Der Auftragnehmer hat darzulegen, wie die Organisation des eingesetzten Personals sowie die Qualifikation und Erfahrung der mit der Leistungserbringung betrauten Mitarbeitenden sichergestellt werden. Dieses Kriterium umfasst insbesondere die Struktur der Projektleitung, die Erreichbarkeit und Kompetenz des Ansprechpartners vor Ort sowie die fachliche Eignung der ausführenden Reinigungskräfte.
Von zentraler Bedeutung ist, dass die Personalorganisation eine zuverlässige, kontinuierliche und qualitativ hochwertige Leistungserbringung gewährleistet. Hierzu zählen klare Verantwortlichkeiten, geregelte Vertretungsstrukturen, nachweisliche Qualifikationen, regelmäßige Schulungen und einschlägige Berufserfahrung. Der Auftragnehmer hat entsprechende Nachweise vorzulegen (z. B. Lebensläufe, Schulungsnachweise, Zertifikate, QM-Nachweise).
Bewertet wird insbesondere:
</t>
    </r>
    <r>
      <rPr>
        <b/>
        <sz val="11"/>
        <color theme="1"/>
        <rFont val="Calibri"/>
        <family val="2"/>
        <scheme val="minor"/>
      </rPr>
      <t>Projektleitung:</t>
    </r>
    <r>
      <rPr>
        <sz val="11"/>
        <color theme="1"/>
        <rFont val="Calibri"/>
        <family val="2"/>
        <charset val="1"/>
      </rPr>
      <t xml:space="preserve"> Erfahrung in der Steuerung vergleichbarer Objekte, fachliche Qualifikation, Kommunikations- und Steuerungskompetenz sowie die organisatorische Sicherstellung einer reibungslosen Auftragsumsetzung.
</t>
    </r>
    <r>
      <rPr>
        <b/>
        <sz val="11"/>
        <color theme="1"/>
        <rFont val="Calibri"/>
        <family val="2"/>
        <scheme val="minor"/>
      </rPr>
      <t>Ansprechpartner vor Ort:</t>
    </r>
    <r>
      <rPr>
        <sz val="11"/>
        <color theme="1"/>
        <rFont val="Calibri"/>
        <family val="2"/>
        <charset val="1"/>
      </rPr>
      <t xml:space="preserve"> Präsenz, Erreichbarkeit, Befugnisse zur Entscheidungsfindung, Praxiserfahrung, Kenntnisse in Hygienestandards und Umgang mit sensiblen Bereichen.
</t>
    </r>
    <r>
      <rPr>
        <b/>
        <sz val="11"/>
        <color theme="1"/>
        <rFont val="Calibri"/>
        <family val="2"/>
        <scheme val="minor"/>
      </rPr>
      <t>Beschäftigte (Reinigungspersonal):</t>
    </r>
    <r>
      <rPr>
        <sz val="11"/>
        <color theme="1"/>
        <rFont val="Calibri"/>
        <family val="2"/>
        <charset val="1"/>
      </rPr>
      <t xml:space="preserve"> Fachliche Qualifikation, Praxiserfahrung, Schulungsniveau (z. B. Hygiene, Arbeitssicherheit, Umgang mit Reinigungschemie), Zuverlässigkeit und Kontinuität im Personalstamm.
Dieses Kriterium dient dazu, die Leistungsfähigkeit und Professionalität des Auftragnehmers sicher beurteilen zu können und sicherzustellen, dass die Reinigungsleistungen dauerhaft in hoher Qualität erbracht werden.</t>
    </r>
  </si>
  <si>
    <t>1. Projektleitung (max. 20 Punkte)</t>
  </si>
  <si>
    <t>Beschreibung</t>
  </si>
  <si>
    <r>
      <t>Gut</t>
    </r>
    <r>
      <rPr>
        <sz val="9"/>
        <color theme="1"/>
        <rFont val="Arial"/>
        <family val="2"/>
      </rPr>
      <t xml:space="preserve"> – Berufserfahrung vorhanden, solide Qualifikation, Grundstruktur der Organisation klar erkennbar</t>
    </r>
  </si>
  <si>
    <r>
      <t>Ausreichend</t>
    </r>
    <r>
      <rPr>
        <sz val="9"/>
        <color theme="1"/>
        <rFont val="Arial"/>
        <family val="2"/>
      </rPr>
      <t xml:space="preserve"> – Teilweise Erfahrung, Qualifikation teilweise nachgewiesen, organisatorische Strukturen nur teilweise dargestellt</t>
    </r>
  </si>
  <si>
    <r>
      <t>Gering</t>
    </r>
    <r>
      <rPr>
        <sz val="9"/>
        <color theme="1"/>
        <rFont val="Arial"/>
        <family val="2"/>
      </rPr>
      <t xml:space="preserve"> – Kaum Erfahrung, wenige oder keine Nachweise, unklare Organisation</t>
    </r>
  </si>
  <si>
    <r>
      <t>Nicht erfüllt</t>
    </r>
    <r>
      <rPr>
        <sz val="9"/>
        <color theme="1"/>
        <rFont val="Arial"/>
        <family val="2"/>
      </rPr>
      <t xml:space="preserve"> – Keine Angaben oder keine Relevanz erkennbar</t>
    </r>
  </si>
  <si>
    <t>2. Ansprechpartner vor Ort (max. 20 Punkte)</t>
  </si>
  <si>
    <r>
      <t>Sehr gut</t>
    </r>
    <r>
      <rPr>
        <sz val="9"/>
        <color theme="1"/>
        <rFont val="Arial"/>
        <family val="2"/>
      </rPr>
      <t xml:space="preserve"> – Ständige bzw. verlässliche Präsenz vor Ort, klare Entscheidungsbefugnisse, relevante Ausbildung (z. B. Vorarbeiter), umfangreiche Erfahrung, geregelte Vertretung</t>
    </r>
  </si>
  <si>
    <r>
      <t>Gut</t>
    </r>
    <r>
      <rPr>
        <sz val="9"/>
        <color theme="1"/>
        <rFont val="Arial"/>
        <family val="2"/>
      </rPr>
      <t xml:space="preserve"> – Regelmäßig vor Ort, relevante Erfahrung, Erreichbarkeit gewährleistet</t>
    </r>
  </si>
  <si>
    <r>
      <t>Ausreichend</t>
    </r>
    <r>
      <rPr>
        <sz val="9"/>
        <color theme="1"/>
        <rFont val="Arial"/>
        <family val="2"/>
      </rPr>
      <t xml:space="preserve"> – Erreichbarkeit grundsätzlich gegeben, Erfahrung nachgewiesen, aber begrenzte Präsenz</t>
    </r>
  </si>
  <si>
    <r>
      <t>Gering</t>
    </r>
    <r>
      <rPr>
        <sz val="9"/>
        <color theme="1"/>
        <rFont val="Arial"/>
        <family val="2"/>
      </rPr>
      <t xml:space="preserve"> – Unklare Zuständigkeit oder mangelhafte Erreichbarkeit</t>
    </r>
  </si>
  <si>
    <r>
      <t>Nicht erfüllt</t>
    </r>
    <r>
      <rPr>
        <sz val="9"/>
        <color theme="1"/>
        <rFont val="Arial"/>
        <family val="2"/>
      </rPr>
      <t xml:space="preserve"> – Kein Ansprechpartner benannt</t>
    </r>
  </si>
  <si>
    <t>3. Beschäftigte / Reinigungspersonal (max. 10 Punkte)</t>
  </si>
  <si>
    <r>
      <t>Sehr gut</t>
    </r>
    <r>
      <rPr>
        <sz val="9"/>
        <color theme="1"/>
        <rFont val="Arial"/>
        <family val="2"/>
      </rPr>
      <t xml:space="preserve"> – Nachweisliche Erfahrung, vollständige Schulungsnachweise (Hygiene, Arbeitssicherheit, Objektanforderungen), hohe Personalstabilität, klare Einweisungskonzepte</t>
    </r>
  </si>
  <si>
    <r>
      <t>Gut</t>
    </r>
    <r>
      <rPr>
        <sz val="9"/>
        <color theme="1"/>
        <rFont val="Arial"/>
        <family val="2"/>
      </rPr>
      <t xml:space="preserve"> – Erfahrung vorhanden, regelmäßige Schulungen erkennbar</t>
    </r>
  </si>
  <si>
    <r>
      <t>Ausreichend</t>
    </r>
    <r>
      <rPr>
        <sz val="9"/>
        <color theme="1"/>
        <rFont val="Arial"/>
        <family val="2"/>
      </rPr>
      <t xml:space="preserve"> – Teilweise qualifiziert, Schulungen nur teilweise nachgewiesen</t>
    </r>
  </si>
  <si>
    <r>
      <t>Gering</t>
    </r>
    <r>
      <rPr>
        <sz val="9"/>
        <color theme="1"/>
        <rFont val="Arial"/>
        <family val="2"/>
      </rPr>
      <t xml:space="preserve"> – Kaum Qualifikation oder unzureichende Nachweise</t>
    </r>
  </si>
  <si>
    <r>
      <t>Nicht erfüllt</t>
    </r>
    <r>
      <rPr>
        <sz val="9"/>
        <color theme="1"/>
        <rFont val="Arial"/>
        <family val="2"/>
      </rPr>
      <t xml:space="preserve"> – Keine relevanten Angaben</t>
    </r>
  </si>
  <si>
    <t>Gesamtpunktzahl zur Bewertung der am Projekt beteiligten Beschäftigten max. 50 Punkte.</t>
  </si>
  <si>
    <r>
      <t>Sehr gut</t>
    </r>
    <r>
      <rPr>
        <sz val="9"/>
        <color theme="1"/>
        <rFont val="Arial"/>
        <family val="2"/>
      </rPr>
      <t xml:space="preserve"> – Nachweisbare Erfahrung in der Leitung vergleichbarer Objekte, einschlägige Qualifikationen (z. B. Gebäudereinigung, QM, Hygienevorschriften), klare Vertretungsregelung, feste Erreichbarkeitsstrukturen</t>
    </r>
  </si>
  <si>
    <t xml:space="preserve">Der Auftraggeber beauftragt eine neutrale Stelle mit regelmäßigen Qualitätskontrollen zur Überwachung der Unterhaltsreinigung. Die Kosten dafür trägt der Auftragnehmer. Der Aufwand für den Auftragnehmer wird hier in den Angebotspreis eingerechnet. Die Kontroll-Kosten werden anhand der Jahresreinigungsfläche auf die einzelnen Objekte verteilt. Im Jahresangebotspreis sind die Kosten für die Qualitätskontrollen enthalten. </t>
  </si>
  <si>
    <t>3.1. Qualitätssicherung, Objektorganisation</t>
  </si>
  <si>
    <t>Grundschule Nord + Mensa</t>
  </si>
  <si>
    <t>Das Angebot berücksichtigt den ab 01.01.2026 gültigen Mindestlohn-Tarifvertrag.</t>
  </si>
  <si>
    <t>Bewertungsgrundlagen</t>
  </si>
  <si>
    <t>Bewertung des Erfüllungsgrades der Wertungskriterien:</t>
  </si>
  <si>
    <t>Diese Bewertung erfolgt durch Aufsummierung der erreichten Punkte.</t>
  </si>
  <si>
    <t>Die maximal erreichbare Punktzahl sind:</t>
  </si>
  <si>
    <t>Die Platzierung bzw. Reihenfolge erfolgt gemäß der Summe der jeweils erreichten Punkte.</t>
  </si>
  <si>
    <t>Bewertungskriterium</t>
  </si>
  <si>
    <t>max. Punkte</t>
  </si>
  <si>
    <t>proz. Gewichtung / Verteilung</t>
  </si>
  <si>
    <t>Preis:</t>
  </si>
  <si>
    <t>Erfüllungsgrad der Wertungskriterien:</t>
  </si>
  <si>
    <t>SUMMEN:</t>
  </si>
  <si>
    <t xml:space="preserve">Erklärungen </t>
  </si>
  <si>
    <t>Die Bewertung bzw. Auswertung der Angebote erfolgt gemäß folgender Vorgabe / Gewichtung:</t>
  </si>
  <si>
    <t>Preis,</t>
  </si>
  <si>
    <t>Erfüllungsgrad der Wertungskriterien.</t>
  </si>
  <si>
    <t>Bewertung des Preises:</t>
  </si>
  <si>
    <t>Zur Bewertung des Preises wird der auf dem Preisblatt eingetragene Preis für die Leistung herangezogen. Der Anbieter mit dem niedrigsten Preis erhält die volle/maximale Punktzahl. Der Preis der anderen Anbieter wird linear im umgekehrten proportionalem Verhältnis berechnet. Dabei wird auf zwei Nachkommastellen gerundet.</t>
  </si>
  <si>
    <t>Bsp.:</t>
  </si>
  <si>
    <t>niedrigstes Angebot:</t>
  </si>
  <si>
    <t>Punktzahl:</t>
  </si>
  <si>
    <t>zweitniedrigstes Angebot:</t>
  </si>
  <si>
    <t>Die Wertung der Konzeption ist dem Blatt 9 "Wertungskriterien" zu entnehmen.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</si>
</sst>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quot; €&quot;"/>
    <numFmt numFmtId="165" formatCode="0.00\ %"/>
    <numFmt numFmtId="166" formatCode="_-* #,##0.00&quot; €&quot;_-;\-* #,##0.00&quot; €&quot;_-;_-* \-??&quot; €&quot;_-;_-@_-"/>
    <numFmt numFmtId="167" formatCode="#,##0.00&quot; €&quot;;\-#,##0.00&quot; €&quot;"/>
    <numFmt numFmtId="168" formatCode="0\ %"/>
    <numFmt numFmtId="169" formatCode="_-* #,##0.00\ [$€-407]_-;\-* #,##0.00\ [$€-407]_-;_-* &quot;-&quot;??\ [$€-407]_-;_-@_-"/>
    <numFmt numFmtId="170" formatCode="General\ &quot;%&quot;"/>
    <numFmt numFmtId="171" formatCode="#,##0.00_ ;\-#,##0.00\ "/>
    <numFmt numFmtId="172" formatCode="0.0000"/>
  </numFmts>
  <fonts count="49">
    <font>
      <sz val="11"/>
      <color theme="1"/>
      <name val="Calibri"/>
      <family val="2"/>
      <charset val="1"/>
    </font>
    <font>
      <b/>
      <u/>
      <sz val="16"/>
      <name val="Tahoma"/>
      <family val="2"/>
      <charset val="1"/>
    </font>
    <font>
      <sz val="10"/>
      <name val="Tahoma"/>
      <family val="2"/>
      <charset val="1"/>
    </font>
    <font>
      <b/>
      <sz val="10"/>
      <name val="Tahoma"/>
      <family val="2"/>
      <charset val="1"/>
    </font>
    <font>
      <sz val="10"/>
      <color rgb="FFFF0000"/>
      <name val="Tahoma"/>
      <family val="2"/>
      <charset val="1"/>
    </font>
    <font>
      <sz val="10"/>
      <name val="Calibri"/>
      <family val="2"/>
    </font>
    <font>
      <b/>
      <sz val="14"/>
      <color rgb="FF000000"/>
      <name val="Arial"/>
      <family val="2"/>
      <charset val="1"/>
    </font>
    <font>
      <sz val="9"/>
      <color theme="1"/>
      <name val="Arial"/>
      <family val="2"/>
      <charset val="1"/>
    </font>
    <font>
      <b/>
      <sz val="10"/>
      <color rgb="FF000000"/>
      <name val="Arial"/>
      <family val="2"/>
      <charset val="1"/>
    </font>
    <font>
      <b/>
      <u/>
      <sz val="9"/>
      <color rgb="FF000000"/>
      <name val="Arial"/>
      <family val="2"/>
      <charset val="1"/>
    </font>
    <font>
      <sz val="9"/>
      <color rgb="FF000000"/>
      <name val="Arial"/>
      <family val="2"/>
      <charset val="1"/>
    </font>
    <font>
      <b/>
      <sz val="9"/>
      <color rgb="FF000000"/>
      <name val="Arial"/>
      <family val="2"/>
      <charset val="1"/>
    </font>
    <font>
      <sz val="9"/>
      <color rgb="FFFF0000"/>
      <name val="Arial"/>
      <family val="2"/>
      <charset val="1"/>
    </font>
    <font>
      <sz val="10"/>
      <color theme="1"/>
      <name val="Arial"/>
      <family val="2"/>
      <charset val="1"/>
    </font>
    <font>
      <b/>
      <sz val="12"/>
      <color rgb="FF000000"/>
      <name val="Arial"/>
      <family val="2"/>
      <charset val="1"/>
    </font>
    <font>
      <sz val="10"/>
      <color rgb="FF000000"/>
      <name val="Arial"/>
      <family val="2"/>
      <charset val="1"/>
    </font>
    <font>
      <b/>
      <sz val="10"/>
      <color rgb="FF000000"/>
      <name val="Tahoma-Bold"/>
      <charset val="1"/>
    </font>
    <font>
      <sz val="10"/>
      <color rgb="FF000000"/>
      <name val="Tahoma"/>
      <family val="2"/>
      <charset val="1"/>
    </font>
    <font>
      <b/>
      <sz val="9"/>
      <color theme="1"/>
      <name val="Arial"/>
      <family val="2"/>
      <charset val="1"/>
    </font>
    <font>
      <i/>
      <sz val="9"/>
      <name val="Arial"/>
      <family val="2"/>
      <charset val="1"/>
    </font>
    <font>
      <b/>
      <sz val="9"/>
      <name val="Arial"/>
      <family val="2"/>
      <charset val="1"/>
    </font>
    <font>
      <sz val="9"/>
      <name val="Arial"/>
      <family val="2"/>
      <charset val="1"/>
    </font>
    <font>
      <sz val="8"/>
      <color rgb="FF000000"/>
      <name val="Tahoma"/>
      <family val="2"/>
      <charset val="1"/>
    </font>
    <font>
      <b/>
      <sz val="13"/>
      <color rgb="FF000000"/>
      <name val="Arial"/>
      <family val="2"/>
      <charset val="1"/>
    </font>
    <font>
      <sz val="7"/>
      <color rgb="FF000000"/>
      <name val="Tahoma"/>
      <family val="2"/>
      <charset val="1"/>
    </font>
    <font>
      <b/>
      <sz val="7"/>
      <color rgb="FF000000"/>
      <name val="Tahoma-Bold"/>
      <charset val="1"/>
    </font>
    <font>
      <b/>
      <sz val="8"/>
      <color rgb="FF000000"/>
      <name val="Tahoma-Bold"/>
      <charset val="1"/>
    </font>
    <font>
      <b/>
      <sz val="15"/>
      <color rgb="FF000000"/>
      <name val="Tahoma-Bold"/>
      <charset val="1"/>
    </font>
    <font>
      <sz val="9"/>
      <color rgb="FF000000"/>
      <name val="Tahoma"/>
      <family val="2"/>
      <charset val="1"/>
    </font>
    <font>
      <b/>
      <sz val="7"/>
      <color rgb="FF000000"/>
      <name val="Tahoma"/>
      <family val="2"/>
      <charset val="1"/>
    </font>
    <font>
      <u/>
      <sz val="9"/>
      <color rgb="FF000000"/>
      <name val="Arial"/>
      <family val="2"/>
      <charset val="1"/>
    </font>
    <font>
      <b/>
      <sz val="14"/>
      <name val="Arial"/>
      <family val="2"/>
      <charset val="1"/>
    </font>
    <font>
      <b/>
      <sz val="9"/>
      <color rgb="FFFF0000"/>
      <name val="Arial"/>
      <family val="2"/>
      <charset val="1"/>
    </font>
    <font>
      <sz val="11"/>
      <color theme="1"/>
      <name val="Calibri"/>
      <family val="2"/>
      <charset val="1"/>
    </font>
    <font>
      <sz val="11"/>
      <name val="Calibri"/>
      <family val="2"/>
      <charset val="1"/>
    </font>
    <font>
      <b/>
      <sz val="11"/>
      <color theme="1"/>
      <name val="Calibri"/>
      <family val="2"/>
      <scheme val="minor"/>
    </font>
    <font>
      <b/>
      <sz val="12"/>
      <color rgb="FF000000"/>
      <name val="Arial"/>
      <family val="2"/>
    </font>
    <font>
      <b/>
      <sz val="10"/>
      <color rgb="FF000000"/>
      <name val="Arial"/>
      <family val="2"/>
    </font>
    <font>
      <sz val="9"/>
      <color theme="1"/>
      <name val="Arial"/>
      <family val="2"/>
    </font>
    <font>
      <b/>
      <sz val="9"/>
      <color rgb="FF000000"/>
      <name val="Arial"/>
      <family val="2"/>
    </font>
    <font>
      <sz val="9"/>
      <color rgb="FF000000"/>
      <name val="Arial"/>
      <family val="2"/>
    </font>
    <font>
      <b/>
      <sz val="11"/>
      <color rgb="FF000000"/>
      <name val="Arial"/>
      <family val="2"/>
    </font>
    <font>
      <b/>
      <sz val="9"/>
      <color theme="1"/>
      <name val="Arial"/>
      <family val="2"/>
    </font>
    <font>
      <b/>
      <sz val="11"/>
      <color theme="1"/>
      <name val="Arial"/>
      <family val="2"/>
    </font>
    <font>
      <b/>
      <sz val="18"/>
      <color theme="1"/>
      <name val="Arial"/>
      <family val="2"/>
    </font>
    <font>
      <b/>
      <u/>
      <sz val="11"/>
      <color theme="1"/>
      <name val="Arial"/>
      <family val="2"/>
    </font>
    <font>
      <sz val="11"/>
      <color theme="1"/>
      <name val="Arial"/>
      <family val="2"/>
    </font>
    <font>
      <sz val="11"/>
      <name val="Arial"/>
      <family val="2"/>
    </font>
    <font>
      <b/>
      <sz val="11"/>
      <color rgb="FFC00000"/>
      <name val="Arial"/>
      <family val="2"/>
    </font>
  </fonts>
  <fills count="14">
    <fill>
      <patternFill patternType="none"/>
    </fill>
    <fill>
      <patternFill patternType="gray125"/>
    </fill>
    <fill>
      <patternFill patternType="solid">
        <fgColor theme="0"/>
        <bgColor rgb="FFF2F2F2"/>
      </patternFill>
    </fill>
    <fill>
      <patternFill patternType="solid">
        <fgColor theme="9" tint="0.59987182226020086"/>
        <bgColor rgb="FFD9D9D9"/>
      </patternFill>
    </fill>
    <fill>
      <patternFill patternType="solid">
        <fgColor theme="7" tint="0.59987182226020086"/>
        <bgColor rgb="FFF8CBAD"/>
      </patternFill>
    </fill>
    <fill>
      <patternFill patternType="solid">
        <fgColor theme="4" tint="0.79989013336588644"/>
        <bgColor rgb="FFD9D9D9"/>
      </patternFill>
    </fill>
    <fill>
      <patternFill patternType="solid">
        <fgColor theme="0" tint="-4.9989318521683403E-2"/>
        <bgColor rgb="FFE2F0D9"/>
      </patternFill>
    </fill>
    <fill>
      <patternFill patternType="solid">
        <fgColor theme="5" tint="0.59987182226020086"/>
        <bgColor rgb="FFFFE699"/>
      </patternFill>
    </fill>
    <fill>
      <patternFill patternType="solid">
        <fgColor theme="9" tint="0.79989013336588644"/>
        <bgColor rgb="FFF2F2F2"/>
      </patternFill>
    </fill>
    <fill>
      <patternFill patternType="solid">
        <fgColor theme="0" tint="-0.14999847407452621"/>
        <bgColor rgb="FFDAE3F3"/>
      </patternFill>
    </fill>
    <fill>
      <patternFill patternType="solid">
        <fgColor rgb="FFC0C0C0"/>
        <bgColor rgb="FFBDD7EE"/>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59999389629810485"/>
        <bgColor indexed="64"/>
      </patternFill>
    </fill>
  </fills>
  <borders count="54">
    <border>
      <left/>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medium">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diagonal/>
    </border>
    <border>
      <left/>
      <right style="medium">
        <color auto="1"/>
      </right>
      <top style="medium">
        <color auto="1"/>
      </top>
      <bottom/>
      <diagonal/>
    </border>
    <border>
      <left style="medium">
        <color auto="1"/>
      </left>
      <right style="medium">
        <color auto="1"/>
      </right>
      <top/>
      <bottom/>
      <diagonal/>
    </border>
    <border>
      <left style="thin">
        <color indexed="64"/>
      </left>
      <right/>
      <top style="medium">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auto="1"/>
      </left>
      <right/>
      <top/>
      <bottom style="medium">
        <color auto="1"/>
      </bottom>
      <diagonal/>
    </border>
    <border>
      <left style="medium">
        <color auto="1"/>
      </left>
      <right/>
      <top style="medium">
        <color auto="1"/>
      </top>
      <bottom/>
      <diagonal/>
    </border>
  </borders>
  <cellStyleXfs count="3">
    <xf numFmtId="0" fontId="0" fillId="0" borderId="0"/>
    <xf numFmtId="166" fontId="33" fillId="0" borderId="0" applyBorder="0" applyProtection="0"/>
    <xf numFmtId="168" fontId="33" fillId="0" borderId="0" applyBorder="0" applyProtection="0"/>
  </cellStyleXfs>
  <cellXfs count="463">
    <xf numFmtId="0" fontId="0" fillId="0" borderId="0" xfId="0"/>
    <xf numFmtId="0" fontId="0" fillId="0" borderId="0" xfId="0" applyAlignment="1" applyProtection="1"/>
    <xf numFmtId="0" fontId="1"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0" xfId="0" applyFont="1" applyFill="1" applyAlignment="1" applyProtection="1">
      <alignment vertical="top" wrapText="1"/>
      <protection hidden="1"/>
    </xf>
    <xf numFmtId="0" fontId="3" fillId="2" borderId="0" xfId="0" applyFont="1" applyFill="1" applyAlignment="1" applyProtection="1">
      <alignment vertical="top" wrapText="1"/>
      <protection hidden="1"/>
    </xf>
    <xf numFmtId="0" fontId="3" fillId="2" borderId="0" xfId="0" applyFont="1" applyFill="1" applyAlignment="1" applyProtection="1">
      <alignment vertical="top"/>
      <protection hidden="1"/>
    </xf>
    <xf numFmtId="0" fontId="4" fillId="2" borderId="0" xfId="0" applyFont="1" applyFill="1" applyAlignment="1" applyProtection="1">
      <alignment vertical="top" wrapText="1"/>
      <protection hidden="1"/>
    </xf>
    <xf numFmtId="0" fontId="6" fillId="0" borderId="0" xfId="0" applyFont="1" applyAlignment="1" applyProtection="1">
      <alignment vertical="center"/>
    </xf>
    <xf numFmtId="0" fontId="7" fillId="0" borderId="0" xfId="0" applyFont="1" applyAlignment="1" applyProtection="1"/>
    <xf numFmtId="0" fontId="8" fillId="0" borderId="0" xfId="0" applyFont="1" applyAlignment="1" applyProtection="1">
      <alignment vertical="center"/>
    </xf>
    <xf numFmtId="0" fontId="9" fillId="0" borderId="0" xfId="0" applyFont="1" applyAlignment="1" applyProtection="1">
      <alignment vertical="center"/>
    </xf>
    <xf numFmtId="0" fontId="10" fillId="0" borderId="0" xfId="0" applyFont="1" applyAlignment="1" applyProtection="1">
      <alignment vertical="center"/>
    </xf>
    <xf numFmtId="0" fontId="10" fillId="3" borderId="2" xfId="0" applyFont="1" applyFill="1" applyBorder="1" applyAlignment="1" applyProtection="1">
      <alignment vertical="center" wrapText="1"/>
      <protection locked="0"/>
    </xf>
    <xf numFmtId="0" fontId="11" fillId="0" borderId="0" xfId="0" applyFont="1" applyAlignment="1" applyProtection="1">
      <alignment vertical="center"/>
    </xf>
    <xf numFmtId="0" fontId="12" fillId="0" borderId="0" xfId="0" applyFont="1" applyAlignment="1" applyProtection="1"/>
    <xf numFmtId="0" fontId="10" fillId="0" borderId="5" xfId="0" applyFont="1" applyBorder="1" applyAlignment="1" applyProtection="1">
      <alignment vertical="center"/>
    </xf>
    <xf numFmtId="0" fontId="11" fillId="0" borderId="5" xfId="0" applyFont="1" applyBorder="1" applyAlignment="1" applyProtection="1">
      <alignment vertical="center"/>
    </xf>
    <xf numFmtId="165" fontId="7" fillId="3" borderId="5" xfId="0" applyNumberFormat="1" applyFont="1" applyFill="1" applyBorder="1" applyAlignment="1" applyProtection="1"/>
    <xf numFmtId="0" fontId="13" fillId="0" borderId="0" xfId="0" applyFont="1" applyAlignment="1" applyProtection="1"/>
    <xf numFmtId="0" fontId="14" fillId="0" borderId="0" xfId="0" applyFont="1" applyAlignment="1" applyProtection="1">
      <alignment vertical="center" wrapText="1"/>
    </xf>
    <xf numFmtId="0" fontId="8" fillId="0" borderId="0" xfId="0" applyFont="1" applyAlignment="1" applyProtection="1">
      <alignment vertical="center" wrapText="1"/>
    </xf>
    <xf numFmtId="0" fontId="15" fillId="0" borderId="0" xfId="0" applyFont="1" applyAlignment="1" applyProtection="1">
      <alignment horizontal="right" vertical="center" wrapText="1"/>
    </xf>
    <xf numFmtId="0" fontId="8" fillId="4" borderId="2" xfId="0" applyFont="1" applyFill="1" applyBorder="1" applyAlignment="1" applyProtection="1">
      <alignment vertical="center" wrapText="1"/>
    </xf>
    <xf numFmtId="0" fontId="8" fillId="4" borderId="5" xfId="0" applyFont="1" applyFill="1" applyBorder="1" applyAlignment="1" applyProtection="1">
      <alignment horizontal="right" vertical="center" wrapText="1"/>
    </xf>
    <xf numFmtId="166" fontId="8" fillId="4" borderId="4" xfId="1" applyFont="1" applyFill="1" applyBorder="1" applyAlignment="1" applyProtection="1">
      <alignment horizontal="right" vertical="center" wrapText="1"/>
    </xf>
    <xf numFmtId="166" fontId="13" fillId="0" borderId="0" xfId="1" applyFont="1" applyBorder="1" applyAlignment="1" applyProtection="1"/>
    <xf numFmtId="0" fontId="15" fillId="0" borderId="6" xfId="0" applyFont="1" applyBorder="1" applyAlignment="1" applyProtection="1">
      <alignment vertical="center" wrapText="1"/>
    </xf>
    <xf numFmtId="165" fontId="15" fillId="3" borderId="6" xfId="0" applyNumberFormat="1" applyFont="1" applyFill="1" applyBorder="1" applyAlignment="1" applyProtection="1">
      <alignment horizontal="right" vertical="center" wrapText="1"/>
      <protection locked="0"/>
    </xf>
    <xf numFmtId="167" fontId="15" fillId="0" borderId="6" xfId="1" applyNumberFormat="1" applyFont="1" applyBorder="1" applyAlignment="1" applyProtection="1">
      <alignment horizontal="right" vertical="center" wrapText="1"/>
    </xf>
    <xf numFmtId="165" fontId="13" fillId="0" borderId="0" xfId="0" applyNumberFormat="1" applyFont="1" applyAlignment="1" applyProtection="1"/>
    <xf numFmtId="165" fontId="15" fillId="3" borderId="6" xfId="2" applyNumberFormat="1" applyFont="1" applyFill="1" applyBorder="1" applyAlignment="1" applyProtection="1">
      <alignment horizontal="right" vertical="center" wrapText="1"/>
      <protection locked="0"/>
    </xf>
    <xf numFmtId="165" fontId="13" fillId="0" borderId="0" xfId="2" applyNumberFormat="1" applyFont="1" applyBorder="1" applyAlignment="1" applyProtection="1"/>
    <xf numFmtId="165" fontId="13" fillId="3" borderId="0" xfId="2" applyNumberFormat="1" applyFont="1" applyFill="1" applyBorder="1" applyAlignment="1" applyProtection="1">
      <alignment horizontal="right"/>
      <protection locked="0"/>
    </xf>
    <xf numFmtId="0" fontId="15" fillId="0" borderId="8" xfId="0" applyFont="1" applyBorder="1" applyAlignment="1" applyProtection="1">
      <alignment vertical="center" wrapText="1"/>
    </xf>
    <xf numFmtId="165" fontId="8" fillId="4" borderId="5" xfId="0" applyNumberFormat="1" applyFont="1" applyFill="1" applyBorder="1" applyAlignment="1" applyProtection="1">
      <alignment horizontal="right" vertical="center" wrapText="1"/>
    </xf>
    <xf numFmtId="167" fontId="8" fillId="4" borderId="4" xfId="1" applyNumberFormat="1" applyFont="1" applyFill="1" applyBorder="1" applyAlignment="1" applyProtection="1">
      <alignment horizontal="right" vertical="center" wrapText="1"/>
    </xf>
    <xf numFmtId="0" fontId="15" fillId="0" borderId="9" xfId="0" applyFont="1" applyBorder="1" applyAlignment="1" applyProtection="1">
      <alignment vertical="center" wrapText="1"/>
    </xf>
    <xf numFmtId="165" fontId="15" fillId="3" borderId="9" xfId="0" applyNumberFormat="1" applyFont="1" applyFill="1" applyBorder="1" applyAlignment="1" applyProtection="1">
      <alignment horizontal="right" vertical="center" wrapText="1"/>
      <protection locked="0"/>
    </xf>
    <xf numFmtId="166" fontId="15" fillId="0" borderId="9" xfId="1" applyFont="1" applyBorder="1" applyAlignment="1" applyProtection="1">
      <alignment horizontal="right" vertical="center" wrapText="1"/>
    </xf>
    <xf numFmtId="165" fontId="15" fillId="3" borderId="8" xfId="0" applyNumberFormat="1" applyFont="1" applyFill="1" applyBorder="1" applyAlignment="1" applyProtection="1">
      <alignment horizontal="right" vertical="center" wrapText="1"/>
      <protection locked="0"/>
    </xf>
    <xf numFmtId="166" fontId="15" fillId="0" borderId="8" xfId="1" applyFont="1" applyBorder="1" applyAlignment="1" applyProtection="1">
      <alignment horizontal="right" vertical="center" wrapText="1"/>
    </xf>
    <xf numFmtId="166" fontId="15" fillId="4" borderId="5" xfId="1" applyFont="1" applyFill="1" applyBorder="1" applyAlignment="1" applyProtection="1">
      <alignment horizontal="right" vertical="center" wrapText="1"/>
    </xf>
    <xf numFmtId="0" fontId="8" fillId="4" borderId="5" xfId="0" applyFont="1" applyFill="1" applyBorder="1" applyAlignment="1" applyProtection="1">
      <alignment vertical="center" wrapText="1"/>
    </xf>
    <xf numFmtId="166" fontId="8" fillId="4" borderId="5" xfId="1" applyFont="1" applyFill="1" applyBorder="1" applyAlignment="1" applyProtection="1">
      <alignment horizontal="right" vertical="center" wrapText="1"/>
    </xf>
    <xf numFmtId="0" fontId="15" fillId="0" borderId="10" xfId="0" applyFont="1" applyBorder="1" applyAlignment="1" applyProtection="1">
      <alignment vertical="center" wrapText="1"/>
    </xf>
    <xf numFmtId="165" fontId="15" fillId="3" borderId="11" xfId="0" applyNumberFormat="1" applyFont="1" applyFill="1" applyBorder="1" applyAlignment="1" applyProtection="1">
      <alignment horizontal="right" vertical="center" wrapText="1"/>
      <protection locked="0"/>
    </xf>
    <xf numFmtId="166" fontId="15" fillId="0" borderId="10" xfId="1" applyFont="1" applyBorder="1" applyAlignment="1" applyProtection="1">
      <alignment horizontal="right" vertical="center" wrapText="1"/>
    </xf>
    <xf numFmtId="0" fontId="8" fillId="7" borderId="2" xfId="0" applyFont="1" applyFill="1" applyBorder="1" applyAlignment="1" applyProtection="1">
      <alignment vertical="center" wrapText="1"/>
    </xf>
    <xf numFmtId="167" fontId="8" fillId="7" borderId="4" xfId="1" applyNumberFormat="1" applyFont="1" applyFill="1" applyBorder="1" applyAlignment="1" applyProtection="1">
      <alignment vertical="center" wrapText="1"/>
    </xf>
    <xf numFmtId="0" fontId="8" fillId="6" borderId="2" xfId="0" applyFont="1" applyFill="1" applyBorder="1" applyAlignment="1" applyProtection="1">
      <alignment vertical="center" wrapText="1"/>
    </xf>
    <xf numFmtId="0" fontId="8" fillId="6" borderId="5" xfId="0" applyFont="1" applyFill="1" applyBorder="1" applyAlignment="1" applyProtection="1">
      <alignment vertical="center" wrapText="1"/>
    </xf>
    <xf numFmtId="0" fontId="15" fillId="0" borderId="5" xfId="0" applyFont="1" applyBorder="1" applyAlignment="1" applyProtection="1">
      <alignment vertical="center" wrapText="1"/>
    </xf>
    <xf numFmtId="165" fontId="13" fillId="8" borderId="5" xfId="0" applyNumberFormat="1" applyFont="1" applyFill="1" applyBorder="1" applyAlignment="1" applyProtection="1">
      <alignment horizontal="right"/>
      <protection locked="0"/>
    </xf>
    <xf numFmtId="0" fontId="15" fillId="0" borderId="12" xfId="0" applyFont="1" applyBorder="1" applyAlignment="1" applyProtection="1">
      <alignment vertical="center" wrapText="1"/>
    </xf>
    <xf numFmtId="165" fontId="13" fillId="8" borderId="13" xfId="0" applyNumberFormat="1" applyFont="1" applyFill="1" applyBorder="1" applyAlignment="1" applyProtection="1">
      <alignment horizontal="right"/>
      <protection locked="0"/>
    </xf>
    <xf numFmtId="0" fontId="11" fillId="0" borderId="0" xfId="0" applyFont="1" applyAlignment="1" applyProtection="1">
      <alignment horizontal="left" vertical="center" wrapText="1"/>
    </xf>
    <xf numFmtId="0" fontId="17" fillId="0" borderId="5" xfId="0" applyFont="1" applyBorder="1" applyAlignment="1" applyProtection="1">
      <alignment vertical="center" wrapText="1"/>
    </xf>
    <xf numFmtId="0" fontId="10" fillId="0" borderId="0" xfId="0" applyFont="1" applyAlignment="1" applyProtection="1">
      <alignment vertical="center" wrapText="1"/>
    </xf>
    <xf numFmtId="0" fontId="7" fillId="0" borderId="0" xfId="0" applyFont="1" applyAlignment="1" applyProtection="1">
      <alignment horizontal="left"/>
    </xf>
    <xf numFmtId="0" fontId="11" fillId="9" borderId="5" xfId="0" applyFont="1" applyFill="1" applyBorder="1" applyAlignment="1" applyProtection="1">
      <alignment vertical="center" wrapText="1"/>
    </xf>
    <xf numFmtId="0" fontId="10" fillId="0" borderId="9" xfId="0" applyFont="1" applyBorder="1" applyAlignment="1" applyProtection="1">
      <alignment vertical="center" wrapText="1"/>
    </xf>
    <xf numFmtId="0" fontId="10" fillId="0" borderId="6" xfId="0" applyFont="1" applyBorder="1" applyAlignment="1" applyProtection="1">
      <alignment vertical="center" wrapText="1"/>
    </xf>
    <xf numFmtId="167" fontId="10" fillId="0" borderId="6" xfId="0" applyNumberFormat="1" applyFont="1" applyBorder="1" applyAlignment="1" applyProtection="1">
      <alignment vertical="center" wrapText="1"/>
    </xf>
    <xf numFmtId="4" fontId="21" fillId="2" borderId="6" xfId="0" applyNumberFormat="1" applyFont="1" applyFill="1" applyBorder="1" applyAlignment="1" applyProtection="1">
      <alignment horizontal="right" vertical="center"/>
      <protection hidden="1"/>
    </xf>
    <xf numFmtId="49" fontId="21" fillId="2" borderId="6" xfId="0" applyNumberFormat="1" applyFont="1" applyFill="1" applyBorder="1" applyAlignment="1" applyProtection="1">
      <alignment horizontal="left" vertical="center" wrapText="1"/>
      <protection hidden="1"/>
    </xf>
    <xf numFmtId="0" fontId="7" fillId="0" borderId="6" xfId="0" applyFont="1" applyBorder="1" applyAlignment="1" applyProtection="1"/>
    <xf numFmtId="0" fontId="7" fillId="0" borderId="6" xfId="0" applyFont="1" applyBorder="1" applyAlignment="1" applyProtection="1">
      <alignment horizontal="left"/>
    </xf>
    <xf numFmtId="0" fontId="7" fillId="3" borderId="6" xfId="0" applyFont="1" applyFill="1" applyBorder="1" applyAlignment="1" applyProtection="1">
      <alignment horizontal="left"/>
      <protection locked="0"/>
    </xf>
    <xf numFmtId="167" fontId="7" fillId="0" borderId="6" xfId="0" applyNumberFormat="1" applyFont="1" applyBorder="1" applyAlignment="1" applyProtection="1"/>
    <xf numFmtId="0" fontId="7" fillId="0" borderId="9" xfId="0" applyFont="1" applyBorder="1" applyAlignment="1" applyProtection="1"/>
    <xf numFmtId="167" fontId="10" fillId="0" borderId="9" xfId="0" applyNumberFormat="1" applyFont="1" applyBorder="1" applyAlignment="1" applyProtection="1">
      <alignment vertical="center" wrapText="1"/>
    </xf>
    <xf numFmtId="167" fontId="7" fillId="0" borderId="9" xfId="0" applyNumberFormat="1" applyFont="1" applyBorder="1" applyAlignment="1" applyProtection="1"/>
    <xf numFmtId="0" fontId="10" fillId="0" borderId="6" xfId="0" applyFont="1" applyBorder="1" applyAlignment="1" applyProtection="1">
      <alignment horizontal="left" vertical="center" wrapText="1"/>
    </xf>
    <xf numFmtId="167" fontId="7" fillId="0" borderId="9" xfId="0" applyNumberFormat="1" applyFont="1" applyBorder="1" applyAlignment="1" applyProtection="1">
      <alignment vertical="center"/>
    </xf>
    <xf numFmtId="167" fontId="7" fillId="0" borderId="6" xfId="0" applyNumberFormat="1" applyFont="1" applyBorder="1" applyAlignment="1" applyProtection="1">
      <alignment vertical="center"/>
    </xf>
    <xf numFmtId="0" fontId="10" fillId="0" borderId="8" xfId="0" applyFont="1" applyBorder="1" applyAlignment="1" applyProtection="1">
      <alignment vertical="center" wrapText="1"/>
    </xf>
    <xf numFmtId="167" fontId="10" fillId="0" borderId="8" xfId="0" applyNumberFormat="1" applyFont="1" applyBorder="1" applyAlignment="1" applyProtection="1">
      <alignment vertical="center" wrapText="1"/>
    </xf>
    <xf numFmtId="167" fontId="7" fillId="0" borderId="8" xfId="0" applyNumberFormat="1" applyFont="1" applyBorder="1" applyAlignment="1" applyProtection="1">
      <alignment vertical="center"/>
    </xf>
    <xf numFmtId="4" fontId="21" fillId="2" borderId="8" xfId="0" applyNumberFormat="1" applyFont="1" applyFill="1" applyBorder="1" applyAlignment="1" applyProtection="1">
      <alignment horizontal="right" vertical="center"/>
      <protection hidden="1"/>
    </xf>
    <xf numFmtId="49" fontId="21" fillId="2" borderId="8" xfId="0" applyNumberFormat="1" applyFont="1" applyFill="1" applyBorder="1" applyAlignment="1" applyProtection="1">
      <alignment horizontal="left" vertical="center" wrapText="1"/>
      <protection hidden="1"/>
    </xf>
    <xf numFmtId="0" fontId="11" fillId="4" borderId="5" xfId="0" applyFont="1" applyFill="1" applyBorder="1" applyAlignment="1" applyProtection="1">
      <alignment vertical="center" wrapText="1"/>
    </xf>
    <xf numFmtId="0" fontId="7" fillId="4" borderId="5" xfId="0" applyFont="1" applyFill="1" applyBorder="1" applyAlignment="1" applyProtection="1">
      <alignment vertical="center"/>
    </xf>
    <xf numFmtId="167" fontId="18" fillId="4" borderId="5" xfId="0" applyNumberFormat="1" applyFont="1" applyFill="1" applyBorder="1" applyAlignment="1" applyProtection="1">
      <alignment vertical="center"/>
    </xf>
    <xf numFmtId="4" fontId="20" fillId="4" borderId="5" xfId="0" applyNumberFormat="1" applyFont="1" applyFill="1" applyBorder="1" applyAlignment="1" applyProtection="1">
      <alignment horizontal="right" vertical="center"/>
      <protection hidden="1"/>
    </xf>
    <xf numFmtId="49" fontId="20" fillId="4" borderId="5" xfId="0" applyNumberFormat="1" applyFont="1" applyFill="1" applyBorder="1" applyAlignment="1" applyProtection="1">
      <alignment horizontal="left" vertical="center"/>
      <protection hidden="1"/>
    </xf>
    <xf numFmtId="4" fontId="21" fillId="2" borderId="9" xfId="0" applyNumberFormat="1" applyFont="1" applyFill="1" applyBorder="1" applyAlignment="1" applyProtection="1">
      <alignment horizontal="right" vertical="center"/>
      <protection hidden="1"/>
    </xf>
    <xf numFmtId="49" fontId="21" fillId="2" borderId="9" xfId="0" applyNumberFormat="1" applyFont="1" applyFill="1" applyBorder="1" applyAlignment="1" applyProtection="1">
      <alignment horizontal="left" vertical="center" wrapText="1"/>
      <protection hidden="1"/>
    </xf>
    <xf numFmtId="0" fontId="7" fillId="4" borderId="5" xfId="0" applyFont="1" applyFill="1" applyBorder="1" applyAlignment="1" applyProtection="1"/>
    <xf numFmtId="167" fontId="10" fillId="4" borderId="5" xfId="0" applyNumberFormat="1" applyFont="1" applyFill="1" applyBorder="1" applyAlignment="1" applyProtection="1">
      <alignment vertical="center" wrapText="1"/>
    </xf>
    <xf numFmtId="167" fontId="7" fillId="4" borderId="5" xfId="0" applyNumberFormat="1" applyFont="1" applyFill="1" applyBorder="1" applyAlignment="1" applyProtection="1">
      <alignment vertical="center"/>
    </xf>
    <xf numFmtId="0" fontId="10" fillId="0" borderId="15" xfId="0" applyFont="1" applyBorder="1" applyAlignment="1" applyProtection="1">
      <alignment vertical="center" wrapText="1"/>
    </xf>
    <xf numFmtId="0" fontId="14" fillId="0" borderId="0" xfId="0" applyFont="1" applyAlignment="1" applyProtection="1">
      <alignment vertical="center"/>
    </xf>
    <xf numFmtId="0" fontId="22" fillId="0" borderId="0" xfId="0" applyFont="1" applyAlignment="1" applyProtection="1">
      <alignment vertical="center" wrapText="1"/>
    </xf>
    <xf numFmtId="0" fontId="10" fillId="0" borderId="0" xfId="0" applyFont="1" applyAlignment="1" applyProtection="1">
      <alignment horizontal="right" vertical="center"/>
    </xf>
    <xf numFmtId="0" fontId="23" fillId="0" borderId="0" xfId="0" applyFont="1" applyAlignment="1" applyProtection="1">
      <alignment vertical="center"/>
    </xf>
    <xf numFmtId="0" fontId="11" fillId="0" borderId="0" xfId="0" applyFont="1" applyAlignment="1" applyProtection="1">
      <alignment vertical="center" wrapText="1"/>
    </xf>
    <xf numFmtId="0" fontId="11" fillId="9" borderId="6" xfId="0" applyFont="1" applyFill="1" applyBorder="1" applyAlignment="1" applyProtection="1">
      <alignment vertical="center" wrapText="1"/>
    </xf>
    <xf numFmtId="0" fontId="11" fillId="9" borderId="18" xfId="0" applyFont="1" applyFill="1" applyBorder="1" applyAlignment="1" applyProtection="1">
      <alignment vertical="center" wrapText="1"/>
    </xf>
    <xf numFmtId="0" fontId="10" fillId="9" borderId="21" xfId="0" applyFont="1" applyFill="1" applyBorder="1" applyAlignment="1" applyProtection="1">
      <alignment vertical="center" wrapText="1"/>
    </xf>
    <xf numFmtId="0" fontId="10" fillId="9" borderId="6" xfId="0" applyFont="1" applyFill="1" applyBorder="1" applyAlignment="1" applyProtection="1">
      <alignment vertical="center" wrapText="1"/>
    </xf>
    <xf numFmtId="0" fontId="10" fillId="9" borderId="22" xfId="0" applyFont="1" applyFill="1" applyBorder="1" applyAlignment="1" applyProtection="1">
      <alignment vertical="center" wrapText="1"/>
    </xf>
    <xf numFmtId="0" fontId="11" fillId="9" borderId="23" xfId="0" applyFont="1" applyFill="1" applyBorder="1" applyAlignment="1" applyProtection="1">
      <alignment vertical="center" wrapText="1"/>
    </xf>
    <xf numFmtId="4" fontId="10" fillId="0" borderId="6" xfId="0" applyNumberFormat="1" applyFont="1" applyBorder="1" applyAlignment="1" applyProtection="1">
      <alignment vertical="center" wrapText="1"/>
    </xf>
    <xf numFmtId="167" fontId="10" fillId="0" borderId="18" xfId="0" applyNumberFormat="1" applyFont="1" applyBorder="1" applyAlignment="1" applyProtection="1">
      <alignment vertical="center" wrapText="1"/>
    </xf>
    <xf numFmtId="4" fontId="7" fillId="3" borderId="21" xfId="0" applyNumberFormat="1" applyFont="1" applyFill="1" applyBorder="1" applyAlignment="1" applyProtection="1">
      <protection locked="0"/>
    </xf>
    <xf numFmtId="164" fontId="7" fillId="3" borderId="6" xfId="0" applyNumberFormat="1" applyFont="1" applyFill="1" applyBorder="1" applyAlignment="1" applyProtection="1">
      <protection locked="0"/>
    </xf>
    <xf numFmtId="164" fontId="7" fillId="0" borderId="22" xfId="1" applyNumberFormat="1" applyFont="1" applyBorder="1" applyAlignment="1" applyProtection="1"/>
    <xf numFmtId="164" fontId="7" fillId="3" borderId="6" xfId="1" applyNumberFormat="1" applyFont="1" applyFill="1" applyBorder="1" applyAlignment="1" applyProtection="1">
      <protection locked="0"/>
    </xf>
    <xf numFmtId="4" fontId="7" fillId="4" borderId="21" xfId="0" applyNumberFormat="1" applyFont="1" applyFill="1" applyBorder="1" applyAlignment="1" applyProtection="1"/>
    <xf numFmtId="164" fontId="7" fillId="4" borderId="22" xfId="0" applyNumberFormat="1" applyFont="1" applyFill="1" applyBorder="1" applyAlignment="1" applyProtection="1"/>
    <xf numFmtId="164" fontId="7" fillId="0" borderId="23" xfId="1" applyNumberFormat="1" applyFont="1" applyBorder="1" applyAlignment="1" applyProtection="1"/>
    <xf numFmtId="0" fontId="7" fillId="4" borderId="6" xfId="0" applyFont="1" applyFill="1" applyBorder="1" applyAlignment="1" applyProtection="1"/>
    <xf numFmtId="164" fontId="10" fillId="0" borderId="18" xfId="1" applyNumberFormat="1" applyFont="1" applyBorder="1" applyAlignment="1" applyProtection="1">
      <alignment vertical="center" wrapText="1"/>
    </xf>
    <xf numFmtId="164" fontId="7" fillId="0" borderId="22" xfId="0" applyNumberFormat="1" applyFont="1" applyBorder="1" applyAlignment="1" applyProtection="1"/>
    <xf numFmtId="164" fontId="7" fillId="0" borderId="23" xfId="0" applyNumberFormat="1" applyFont="1" applyBorder="1" applyAlignment="1" applyProtection="1"/>
    <xf numFmtId="167" fontId="7" fillId="4" borderId="6" xfId="0" applyNumberFormat="1" applyFont="1" applyFill="1" applyBorder="1" applyAlignment="1" applyProtection="1"/>
    <xf numFmtId="0" fontId="11" fillId="7" borderId="28" xfId="0" applyFont="1" applyFill="1" applyBorder="1" applyAlignment="1" applyProtection="1">
      <alignment vertical="center" wrapText="1"/>
    </xf>
    <xf numFmtId="0" fontId="11" fillId="7" borderId="10" xfId="0" applyFont="1" applyFill="1" applyBorder="1" applyAlignment="1" applyProtection="1">
      <alignment vertical="center" wrapText="1"/>
    </xf>
    <xf numFmtId="4" fontId="11" fillId="7" borderId="10" xfId="0" applyNumberFormat="1" applyFont="1" applyFill="1" applyBorder="1" applyAlignment="1" applyProtection="1">
      <alignment vertical="center" wrapText="1"/>
    </xf>
    <xf numFmtId="164" fontId="11" fillId="7" borderId="11" xfId="1" applyNumberFormat="1" applyFont="1" applyFill="1" applyBorder="1" applyAlignment="1" applyProtection="1">
      <alignment vertical="center" wrapText="1"/>
    </xf>
    <xf numFmtId="4" fontId="18" fillId="7" borderId="28" xfId="0" applyNumberFormat="1" applyFont="1" applyFill="1" applyBorder="1" applyAlignment="1" applyProtection="1"/>
    <xf numFmtId="164" fontId="18" fillId="7" borderId="10" xfId="0" applyNumberFormat="1" applyFont="1" applyFill="1" applyBorder="1" applyAlignment="1" applyProtection="1"/>
    <xf numFmtId="164" fontId="18" fillId="7" borderId="29" xfId="0" applyNumberFormat="1" applyFont="1" applyFill="1" applyBorder="1" applyAlignment="1" applyProtection="1"/>
    <xf numFmtId="164" fontId="18" fillId="7" borderId="30" xfId="0" applyNumberFormat="1" applyFont="1" applyFill="1" applyBorder="1" applyAlignment="1" applyProtection="1"/>
    <xf numFmtId="0" fontId="18" fillId="7" borderId="29" xfId="0" applyFont="1" applyFill="1" applyBorder="1" applyAlignment="1" applyProtection="1"/>
    <xf numFmtId="0" fontId="24" fillId="0" borderId="0" xfId="0" applyFont="1" applyAlignment="1" applyProtection="1">
      <alignment vertical="center" wrapText="1"/>
    </xf>
    <xf numFmtId="0" fontId="25" fillId="0" borderId="0" xfId="0" applyFont="1" applyAlignment="1" applyProtection="1">
      <alignment vertical="center" wrapText="1"/>
    </xf>
    <xf numFmtId="0" fontId="26" fillId="0" borderId="0" xfId="0" applyFont="1" applyAlignment="1" applyProtection="1">
      <alignment vertical="center" wrapText="1"/>
    </xf>
    <xf numFmtId="0" fontId="27" fillId="0" borderId="0" xfId="0" applyFont="1" applyAlignment="1" applyProtection="1">
      <alignment vertical="center"/>
    </xf>
    <xf numFmtId="0" fontId="28" fillId="0" borderId="0" xfId="0" applyFont="1" applyAlignment="1" applyProtection="1">
      <alignment vertical="center"/>
    </xf>
    <xf numFmtId="0" fontId="26" fillId="0" borderId="0" xfId="0" applyFont="1" applyAlignment="1" applyProtection="1">
      <alignment vertical="center"/>
    </xf>
    <xf numFmtId="0" fontId="29" fillId="9" borderId="20" xfId="0" applyFont="1" applyFill="1" applyBorder="1" applyAlignment="1" applyProtection="1">
      <alignment horizontal="left" vertical="center" wrapText="1"/>
    </xf>
    <xf numFmtId="0" fontId="11" fillId="9" borderId="28" xfId="0" applyFont="1" applyFill="1" applyBorder="1" applyAlignment="1" applyProtection="1">
      <alignment vertical="center" wrapText="1"/>
    </xf>
    <xf numFmtId="0" fontId="11" fillId="9" borderId="10" xfId="0" applyFont="1" applyFill="1" applyBorder="1" applyAlignment="1" applyProtection="1">
      <alignment vertical="center" wrapText="1"/>
    </xf>
    <xf numFmtId="0" fontId="11" fillId="9" borderId="11" xfId="0" applyFont="1" applyFill="1" applyBorder="1" applyAlignment="1" applyProtection="1">
      <alignment vertical="center" wrapText="1"/>
    </xf>
    <xf numFmtId="0" fontId="11" fillId="9" borderId="29" xfId="0" applyFont="1" applyFill="1" applyBorder="1" applyAlignment="1" applyProtection="1">
      <alignment vertical="center" wrapText="1"/>
    </xf>
    <xf numFmtId="164" fontId="10" fillId="0" borderId="18" xfId="0" applyNumberFormat="1" applyFont="1" applyBorder="1" applyAlignment="1" applyProtection="1">
      <alignment vertical="center" wrapText="1"/>
    </xf>
    <xf numFmtId="168" fontId="10" fillId="3" borderId="21" xfId="2" applyFont="1" applyFill="1" applyBorder="1" applyAlignment="1" applyProtection="1">
      <alignment vertical="center" wrapText="1"/>
      <protection locked="0"/>
    </xf>
    <xf numFmtId="164" fontId="10" fillId="0" borderId="22" xfId="0" applyNumberFormat="1" applyFont="1" applyBorder="1" applyAlignment="1" applyProtection="1">
      <alignment vertical="center" wrapText="1"/>
    </xf>
    <xf numFmtId="164" fontId="7" fillId="3" borderId="24" xfId="0" applyNumberFormat="1" applyFont="1" applyFill="1" applyBorder="1" applyAlignment="1" applyProtection="1">
      <protection locked="0"/>
    </xf>
    <xf numFmtId="164" fontId="7" fillId="4" borderId="20" xfId="0" applyNumberFormat="1" applyFont="1" applyFill="1" applyBorder="1" applyAlignment="1" applyProtection="1"/>
    <xf numFmtId="164" fontId="7" fillId="4" borderId="37" xfId="0" applyNumberFormat="1" applyFont="1" applyFill="1" applyBorder="1" applyAlignment="1" applyProtection="1"/>
    <xf numFmtId="164" fontId="7" fillId="4" borderId="24" xfId="0" applyNumberFormat="1" applyFont="1" applyFill="1" applyBorder="1" applyAlignment="1" applyProtection="1"/>
    <xf numFmtId="168" fontId="11" fillId="3" borderId="21" xfId="2" applyFont="1" applyFill="1" applyBorder="1" applyAlignment="1" applyProtection="1">
      <alignment vertical="center" wrapText="1"/>
      <protection locked="0"/>
    </xf>
    <xf numFmtId="164" fontId="11" fillId="3" borderId="24" xfId="0" applyNumberFormat="1" applyFont="1" applyFill="1" applyBorder="1" applyAlignment="1" applyProtection="1">
      <alignment vertical="center" wrapText="1"/>
      <protection locked="0"/>
    </xf>
    <xf numFmtId="164" fontId="7" fillId="7" borderId="11" xfId="0" applyNumberFormat="1" applyFont="1" applyFill="1" applyBorder="1" applyAlignment="1" applyProtection="1"/>
    <xf numFmtId="0" fontId="7" fillId="7" borderId="28" xfId="0" applyFont="1" applyFill="1" applyBorder="1" applyAlignment="1" applyProtection="1"/>
    <xf numFmtId="164" fontId="7" fillId="7" borderId="29" xfId="0" applyNumberFormat="1" applyFont="1" applyFill="1" applyBorder="1" applyAlignment="1" applyProtection="1"/>
    <xf numFmtId="164" fontId="7" fillId="7" borderId="5" xfId="0" applyNumberFormat="1" applyFont="1" applyFill="1" applyBorder="1" applyAlignment="1" applyProtection="1"/>
    <xf numFmtId="0" fontId="22" fillId="0" borderId="0" xfId="0" applyFont="1" applyAlignment="1" applyProtection="1">
      <alignment vertical="center"/>
    </xf>
    <xf numFmtId="0" fontId="22" fillId="0" borderId="0" xfId="0" applyFont="1" applyAlignment="1" applyProtection="1">
      <alignment horizontal="right" vertical="center"/>
    </xf>
    <xf numFmtId="0" fontId="0" fillId="0" borderId="0" xfId="0" applyBorder="1" applyAlignment="1" applyProtection="1"/>
    <xf numFmtId="0" fontId="0" fillId="0" borderId="0" xfId="0" applyBorder="1" applyAlignment="1" applyProtection="1">
      <alignment horizontal="left"/>
    </xf>
    <xf numFmtId="0" fontId="10" fillId="0" borderId="0" xfId="0" applyFont="1" applyAlignment="1" applyProtection="1">
      <alignment horizontal="left" vertical="center" wrapText="1"/>
    </xf>
    <xf numFmtId="0" fontId="30" fillId="0" borderId="0" xfId="0" applyFont="1" applyAlignment="1" applyProtection="1">
      <alignment horizontal="left" vertical="center"/>
    </xf>
    <xf numFmtId="0" fontId="30" fillId="0" borderId="0" xfId="0" applyFont="1" applyAlignment="1" applyProtection="1">
      <alignment horizontal="right" vertical="center"/>
    </xf>
    <xf numFmtId="0" fontId="10" fillId="0" borderId="0" xfId="0" applyFont="1" applyAlignment="1" applyProtection="1">
      <alignment horizontal="left" vertical="center"/>
    </xf>
    <xf numFmtId="0" fontId="7" fillId="0" borderId="21" xfId="0" applyFont="1" applyBorder="1" applyAlignment="1" applyProtection="1">
      <alignment horizontal="left"/>
    </xf>
    <xf numFmtId="164" fontId="7" fillId="3" borderId="6" xfId="0" applyNumberFormat="1" applyFont="1" applyFill="1" applyBorder="1" applyAlignment="1" applyProtection="1">
      <alignment horizontal="left"/>
      <protection locked="0"/>
    </xf>
    <xf numFmtId="0" fontId="7" fillId="0" borderId="22" xfId="0" applyFont="1" applyBorder="1" applyAlignment="1" applyProtection="1">
      <alignment horizontal="left"/>
    </xf>
    <xf numFmtId="164" fontId="10" fillId="3" borderId="6" xfId="0" applyNumberFormat="1" applyFont="1" applyFill="1" applyBorder="1" applyAlignment="1" applyProtection="1">
      <alignment horizontal="left" vertical="center"/>
      <protection locked="0"/>
    </xf>
    <xf numFmtId="0" fontId="10" fillId="0" borderId="6" xfId="0" applyFont="1" applyBorder="1" applyAlignment="1" applyProtection="1">
      <alignment horizontal="left" vertical="center"/>
    </xf>
    <xf numFmtId="167" fontId="7" fillId="4" borderId="6" xfId="0" applyNumberFormat="1" applyFont="1" applyFill="1" applyBorder="1" applyAlignment="1" applyProtection="1">
      <alignment horizontal="left" vertical="center"/>
    </xf>
    <xf numFmtId="0" fontId="7" fillId="0" borderId="6" xfId="0" applyFont="1" applyBorder="1" applyAlignment="1" applyProtection="1">
      <alignment horizontal="left" vertical="center"/>
    </xf>
    <xf numFmtId="0" fontId="7" fillId="0" borderId="22" xfId="0" applyFont="1" applyBorder="1" applyAlignment="1" applyProtection="1">
      <alignment horizontal="left" vertical="center"/>
    </xf>
    <xf numFmtId="0" fontId="7" fillId="0" borderId="21" xfId="0" applyFont="1" applyBorder="1" applyAlignment="1" applyProtection="1">
      <alignment horizontal="left" vertical="center"/>
    </xf>
    <xf numFmtId="167" fontId="10" fillId="4" borderId="6" xfId="0" applyNumberFormat="1" applyFont="1" applyFill="1" applyBorder="1" applyAlignment="1" applyProtection="1">
      <alignment horizontal="left" vertical="center"/>
    </xf>
    <xf numFmtId="0" fontId="11" fillId="9" borderId="6" xfId="0" applyFont="1" applyFill="1" applyBorder="1" applyAlignment="1" applyProtection="1">
      <alignment horizontal="left" vertical="center" wrapText="1"/>
    </xf>
    <xf numFmtId="0" fontId="11" fillId="9" borderId="8" xfId="0" applyFont="1" applyFill="1" applyBorder="1" applyAlignment="1" applyProtection="1">
      <alignment horizontal="left" vertical="center" wrapText="1"/>
    </xf>
    <xf numFmtId="0" fontId="11" fillId="9" borderId="25" xfId="0" applyFont="1" applyFill="1" applyBorder="1" applyAlignment="1" applyProtection="1">
      <alignment horizontal="left" vertical="center" wrapText="1"/>
    </xf>
    <xf numFmtId="0" fontId="11" fillId="9" borderId="36" xfId="0" applyFont="1" applyFill="1" applyBorder="1" applyAlignment="1" applyProtection="1">
      <alignment horizontal="left" vertical="center" wrapText="1"/>
    </xf>
    <xf numFmtId="0" fontId="11" fillId="9" borderId="10" xfId="0" applyFont="1" applyFill="1" applyBorder="1" applyAlignment="1" applyProtection="1">
      <alignment horizontal="left" vertical="center" wrapText="1"/>
    </xf>
    <xf numFmtId="0" fontId="11" fillId="9" borderId="29" xfId="0" applyFont="1" applyFill="1" applyBorder="1" applyAlignment="1" applyProtection="1">
      <alignment horizontal="left" vertical="center" wrapText="1"/>
    </xf>
    <xf numFmtId="0" fontId="11" fillId="9" borderId="28" xfId="0" applyFont="1" applyFill="1" applyBorder="1" applyAlignment="1" applyProtection="1">
      <alignment horizontal="left" vertical="center" wrapText="1"/>
    </xf>
    <xf numFmtId="0" fontId="18" fillId="9" borderId="5" xfId="0" applyFont="1" applyFill="1" applyBorder="1" applyAlignment="1" applyProtection="1">
      <alignment wrapText="1"/>
    </xf>
    <xf numFmtId="0" fontId="10" fillId="0" borderId="34" xfId="0" applyFont="1" applyBorder="1" applyAlignment="1" applyProtection="1">
      <alignment vertical="center" wrapText="1"/>
    </xf>
    <xf numFmtId="0" fontId="10" fillId="0" borderId="16" xfId="0" applyFont="1" applyBorder="1" applyAlignment="1" applyProtection="1">
      <alignment vertical="center" wrapText="1"/>
    </xf>
    <xf numFmtId="0" fontId="7" fillId="3" borderId="9" xfId="0" applyFont="1" applyFill="1" applyBorder="1" applyAlignment="1" applyProtection="1">
      <alignment horizontal="left"/>
      <protection locked="0"/>
    </xf>
    <xf numFmtId="0" fontId="7" fillId="0" borderId="9" xfId="0" applyFont="1" applyBorder="1" applyAlignment="1" applyProtection="1">
      <alignment horizontal="left"/>
    </xf>
    <xf numFmtId="0" fontId="7" fillId="0" borderId="31" xfId="0" applyFont="1" applyBorder="1" applyAlignment="1" applyProtection="1">
      <alignment horizontal="left"/>
    </xf>
    <xf numFmtId="4" fontId="7" fillId="0" borderId="39" xfId="0" applyNumberFormat="1" applyFont="1" applyBorder="1" applyAlignment="1" applyProtection="1">
      <alignment horizontal="left"/>
    </xf>
    <xf numFmtId="0" fontId="7" fillId="3" borderId="15" xfId="0" applyFont="1" applyFill="1" applyBorder="1" applyAlignment="1" applyProtection="1">
      <alignment horizontal="left"/>
      <protection locked="0"/>
    </xf>
    <xf numFmtId="0" fontId="7" fillId="0" borderId="17" xfId="0" applyFont="1" applyBorder="1" applyAlignment="1" applyProtection="1">
      <alignment horizontal="left"/>
    </xf>
    <xf numFmtId="0" fontId="7" fillId="0" borderId="34" xfId="0" applyFont="1" applyBorder="1" applyAlignment="1" applyProtection="1">
      <alignment horizontal="left"/>
    </xf>
    <xf numFmtId="0" fontId="10" fillId="0" borderId="8" xfId="0" applyFont="1" applyBorder="1" applyAlignment="1" applyProtection="1">
      <alignment horizontal="left" vertical="center" wrapText="1"/>
    </xf>
    <xf numFmtId="0" fontId="10" fillId="0" borderId="40" xfId="0" applyFont="1" applyBorder="1" applyAlignment="1" applyProtection="1">
      <alignment vertical="center" wrapText="1"/>
    </xf>
    <xf numFmtId="0" fontId="10" fillId="0" borderId="41" xfId="0" applyFont="1" applyBorder="1" applyAlignment="1" applyProtection="1">
      <alignment vertical="center" wrapText="1"/>
    </xf>
    <xf numFmtId="0" fontId="10" fillId="0" borderId="42" xfId="0" applyFont="1" applyBorder="1" applyAlignment="1" applyProtection="1">
      <alignment vertical="center" wrapText="1"/>
    </xf>
    <xf numFmtId="0" fontId="7" fillId="3" borderId="8" xfId="0" applyFont="1" applyFill="1" applyBorder="1" applyAlignment="1" applyProtection="1">
      <alignment horizontal="left"/>
      <protection locked="0"/>
    </xf>
    <xf numFmtId="0" fontId="7" fillId="0" borderId="26" xfId="0" applyFont="1" applyBorder="1" applyAlignment="1" applyProtection="1">
      <alignment horizontal="left"/>
    </xf>
    <xf numFmtId="0" fontId="10" fillId="0" borderId="8" xfId="0" applyFont="1" applyBorder="1" applyAlignment="1" applyProtection="1">
      <alignment horizontal="left" vertical="center"/>
    </xf>
    <xf numFmtId="0" fontId="7" fillId="0" borderId="27" xfId="0" applyFont="1" applyBorder="1" applyAlignment="1" applyProtection="1">
      <alignment horizontal="left"/>
    </xf>
    <xf numFmtId="0" fontId="10" fillId="0" borderId="9" xfId="0" applyFont="1" applyBorder="1" applyAlignment="1" applyProtection="1">
      <alignment horizontal="left" vertical="center" wrapText="1"/>
    </xf>
    <xf numFmtId="4" fontId="7" fillId="0" borderId="33" xfId="0" applyNumberFormat="1" applyFont="1" applyBorder="1" applyAlignment="1" applyProtection="1">
      <alignment horizontal="left"/>
    </xf>
    <xf numFmtId="0" fontId="10" fillId="0" borderId="22" xfId="0" applyFont="1" applyBorder="1" applyAlignment="1" applyProtection="1">
      <alignment vertical="center" wrapText="1"/>
    </xf>
    <xf numFmtId="0" fontId="10" fillId="0" borderId="23" xfId="0" applyFont="1" applyBorder="1" applyAlignment="1" applyProtection="1">
      <alignment vertical="center" wrapText="1"/>
    </xf>
    <xf numFmtId="2" fontId="7" fillId="0" borderId="21" xfId="0" applyNumberFormat="1" applyFont="1" applyBorder="1" applyAlignment="1" applyProtection="1">
      <alignment horizontal="left"/>
    </xf>
    <xf numFmtId="0" fontId="7" fillId="0" borderId="8" xfId="0" applyFont="1" applyBorder="1" applyAlignment="1" applyProtection="1">
      <alignment horizontal="left"/>
    </xf>
    <xf numFmtId="0" fontId="10" fillId="7" borderId="28" xfId="0" applyFont="1" applyFill="1" applyBorder="1" applyAlignment="1" applyProtection="1">
      <alignment horizontal="left" vertical="center"/>
    </xf>
    <xf numFmtId="0" fontId="7" fillId="7" borderId="10" xfId="0" applyFont="1" applyFill="1" applyBorder="1" applyAlignment="1" applyProtection="1">
      <alignment horizontal="left"/>
    </xf>
    <xf numFmtId="0" fontId="7" fillId="7" borderId="11" xfId="0" applyFont="1" applyFill="1" applyBorder="1" applyAlignment="1" applyProtection="1">
      <alignment horizontal="left"/>
    </xf>
    <xf numFmtId="4" fontId="7" fillId="7" borderId="28" xfId="0" applyNumberFormat="1" applyFont="1" applyFill="1" applyBorder="1" applyAlignment="1" applyProtection="1">
      <alignment horizontal="left"/>
    </xf>
    <xf numFmtId="0" fontId="7" fillId="7" borderId="29" xfId="0" applyFont="1" applyFill="1" applyBorder="1" applyAlignment="1" applyProtection="1">
      <alignment horizontal="left"/>
    </xf>
    <xf numFmtId="0" fontId="7" fillId="7" borderId="28" xfId="0" applyFont="1" applyFill="1" applyBorder="1" applyAlignment="1" applyProtection="1">
      <alignment horizontal="left"/>
    </xf>
    <xf numFmtId="0" fontId="7" fillId="7" borderId="5" xfId="0" applyFont="1" applyFill="1" applyBorder="1" applyAlignment="1" applyProtection="1"/>
    <xf numFmtId="0" fontId="28" fillId="0" borderId="0" xfId="0" applyFont="1" applyAlignment="1" applyProtection="1">
      <alignment vertical="center" wrapText="1"/>
    </xf>
    <xf numFmtId="0" fontId="31" fillId="0" borderId="0" xfId="0" applyFont="1" applyAlignment="1" applyProtection="1">
      <protection hidden="1"/>
    </xf>
    <xf numFmtId="0" fontId="21" fillId="0" borderId="0" xfId="0" applyFont="1" applyAlignment="1" applyProtection="1">
      <protection hidden="1"/>
    </xf>
    <xf numFmtId="0" fontId="20" fillId="0" borderId="0" xfId="0" applyFont="1" applyAlignment="1" applyProtection="1">
      <protection hidden="1"/>
    </xf>
    <xf numFmtId="0" fontId="32" fillId="0" borderId="0" xfId="0" applyFont="1" applyAlignment="1" applyProtection="1">
      <protection hidden="1"/>
    </xf>
    <xf numFmtId="0" fontId="20" fillId="9" borderId="6" xfId="0" applyFont="1" applyFill="1" applyBorder="1" applyAlignment="1" applyProtection="1">
      <alignment horizontal="center" vertical="center" wrapText="1"/>
      <protection hidden="1"/>
    </xf>
    <xf numFmtId="3" fontId="21" fillId="2" borderId="6" xfId="0" applyNumberFormat="1" applyFont="1" applyFill="1" applyBorder="1" applyAlignment="1" applyProtection="1">
      <alignment horizontal="center" vertical="center" wrapText="1"/>
      <protection hidden="1"/>
    </xf>
    <xf numFmtId="0" fontId="21" fillId="2" borderId="6" xfId="0" applyFont="1" applyFill="1" applyBorder="1" applyAlignment="1" applyProtection="1">
      <alignment horizontal="left" vertical="center" wrapText="1"/>
      <protection hidden="1"/>
    </xf>
    <xf numFmtId="164" fontId="21" fillId="10" borderId="9" xfId="0" applyNumberFormat="1" applyFont="1" applyFill="1" applyBorder="1" applyAlignment="1" applyProtection="1">
      <alignment wrapText="1"/>
      <protection hidden="1"/>
    </xf>
    <xf numFmtId="4" fontId="21" fillId="3" borderId="6" xfId="0" applyNumberFormat="1" applyFont="1" applyFill="1" applyBorder="1" applyAlignment="1" applyProtection="1">
      <alignment vertical="center" wrapText="1"/>
      <protection locked="0"/>
    </xf>
    <xf numFmtId="0" fontId="21" fillId="2" borderId="6" xfId="0" applyFont="1" applyFill="1" applyBorder="1" applyAlignment="1" applyProtection="1">
      <alignment vertical="center" wrapText="1"/>
      <protection hidden="1"/>
    </xf>
    <xf numFmtId="0" fontId="2" fillId="0" borderId="0" xfId="0" applyFont="1" applyAlignment="1" applyProtection="1">
      <protection hidden="1"/>
    </xf>
    <xf numFmtId="0" fontId="0" fillId="9" borderId="45" xfId="0" applyFont="1" applyFill="1" applyBorder="1" applyAlignment="1" applyProtection="1"/>
    <xf numFmtId="0" fontId="26" fillId="9" borderId="5" xfId="0" applyFont="1" applyFill="1" applyBorder="1" applyAlignment="1" applyProtection="1">
      <alignment vertical="center" wrapText="1"/>
    </xf>
    <xf numFmtId="0" fontId="22" fillId="0" borderId="9" xfId="0" applyFont="1" applyBorder="1" applyAlignment="1" applyProtection="1">
      <alignment vertical="center" wrapText="1"/>
    </xf>
    <xf numFmtId="0" fontId="0" fillId="0" borderId="9" xfId="0" applyBorder="1" applyAlignment="1" applyProtection="1">
      <alignment horizontal="right"/>
    </xf>
    <xf numFmtId="4" fontId="0" fillId="0" borderId="9" xfId="0" applyNumberFormat="1" applyBorder="1" applyAlignment="1" applyProtection="1"/>
    <xf numFmtId="167" fontId="0" fillId="0" borderId="9" xfId="0" applyNumberFormat="1" applyBorder="1" applyAlignment="1" applyProtection="1"/>
    <xf numFmtId="164" fontId="0" fillId="0" borderId="9" xfId="0" applyNumberFormat="1" applyBorder="1" applyAlignment="1" applyProtection="1"/>
    <xf numFmtId="167" fontId="0" fillId="4" borderId="35" xfId="0" applyNumberFormat="1" applyFill="1" applyBorder="1" applyAlignment="1" applyProtection="1"/>
    <xf numFmtId="4" fontId="0" fillId="0" borderId="43" xfId="0" applyNumberFormat="1" applyBorder="1" applyAlignment="1" applyProtection="1"/>
    <xf numFmtId="0" fontId="0" fillId="0" borderId="9" xfId="0" applyBorder="1" applyAlignment="1" applyProtection="1"/>
    <xf numFmtId="0" fontId="0" fillId="0" borderId="19" xfId="0" applyBorder="1" applyAlignment="1" applyProtection="1"/>
    <xf numFmtId="0" fontId="22" fillId="0" borderId="6" xfId="0" applyFont="1" applyBorder="1" applyAlignment="1" applyProtection="1">
      <alignment vertical="center" wrapText="1"/>
    </xf>
    <xf numFmtId="0" fontId="0" fillId="0" borderId="6" xfId="0" applyBorder="1" applyAlignment="1" applyProtection="1">
      <alignment horizontal="right"/>
    </xf>
    <xf numFmtId="4" fontId="0" fillId="0" borderId="6" xfId="0" applyNumberFormat="1" applyBorder="1" applyAlignment="1" applyProtection="1"/>
    <xf numFmtId="167" fontId="0" fillId="0" borderId="6" xfId="0" applyNumberFormat="1" applyBorder="1" applyAlignment="1" applyProtection="1"/>
    <xf numFmtId="164" fontId="0" fillId="0" borderId="6" xfId="0" applyNumberFormat="1" applyBorder="1" applyAlignment="1" applyProtection="1"/>
    <xf numFmtId="167" fontId="0" fillId="4" borderId="24" xfId="0" applyNumberFormat="1" applyFill="1" applyBorder="1" applyAlignment="1" applyProtection="1"/>
    <xf numFmtId="4" fontId="0" fillId="0" borderId="23" xfId="0" applyNumberFormat="1" applyBorder="1" applyAlignment="1" applyProtection="1"/>
    <xf numFmtId="0" fontId="0" fillId="0" borderId="6" xfId="0" applyBorder="1" applyAlignment="1" applyProtection="1"/>
    <xf numFmtId="0" fontId="0" fillId="0" borderId="18" xfId="0" applyBorder="1" applyAlignment="1" applyProtection="1"/>
    <xf numFmtId="167" fontId="0" fillId="4" borderId="32" xfId="0" applyNumberFormat="1" applyFill="1" applyBorder="1" applyAlignment="1" applyProtection="1"/>
    <xf numFmtId="0" fontId="22" fillId="0" borderId="8" xfId="0" applyFont="1" applyBorder="1" applyAlignment="1" applyProtection="1">
      <alignment vertical="center" wrapText="1"/>
    </xf>
    <xf numFmtId="0" fontId="0" fillId="0" borderId="8" xfId="0" applyBorder="1" applyAlignment="1" applyProtection="1">
      <alignment horizontal="right"/>
    </xf>
    <xf numFmtId="4" fontId="0" fillId="0" borderId="8" xfId="0" applyNumberFormat="1" applyBorder="1" applyAlignment="1" applyProtection="1"/>
    <xf numFmtId="164" fontId="0" fillId="0" borderId="8" xfId="0" applyNumberFormat="1" applyBorder="1" applyAlignment="1" applyProtection="1"/>
    <xf numFmtId="0" fontId="0" fillId="0" borderId="8" xfId="0" applyBorder="1" applyAlignment="1" applyProtection="1"/>
    <xf numFmtId="0" fontId="0" fillId="0" borderId="25" xfId="0" applyBorder="1" applyAlignment="1" applyProtection="1"/>
    <xf numFmtId="164" fontId="0" fillId="4" borderId="24" xfId="0" applyNumberFormat="1" applyFill="1" applyBorder="1" applyAlignment="1" applyProtection="1"/>
    <xf numFmtId="4" fontId="0" fillId="0" borderId="44" xfId="0" applyNumberFormat="1" applyBorder="1" applyAlignment="1" applyProtection="1"/>
    <xf numFmtId="0" fontId="26" fillId="7" borderId="5" xfId="0" applyFont="1" applyFill="1" applyBorder="1" applyAlignment="1" applyProtection="1">
      <alignment vertical="center" wrapText="1"/>
    </xf>
    <xf numFmtId="4" fontId="0" fillId="7" borderId="5" xfId="0" applyNumberFormat="1" applyFill="1" applyBorder="1" applyAlignment="1" applyProtection="1"/>
    <xf numFmtId="164" fontId="0" fillId="7" borderId="5" xfId="0" applyNumberFormat="1" applyFill="1" applyBorder="1" applyAlignment="1" applyProtection="1"/>
    <xf numFmtId="2" fontId="10" fillId="0" borderId="6" xfId="0" applyNumberFormat="1" applyFont="1" applyBorder="1" applyAlignment="1" applyProtection="1">
      <alignment vertical="center" wrapText="1"/>
    </xf>
    <xf numFmtId="0" fontId="21" fillId="0" borderId="0" xfId="0" applyFont="1" applyAlignment="1" applyProtection="1"/>
    <xf numFmtId="0" fontId="21" fillId="0" borderId="0" xfId="0" applyFont="1" applyAlignment="1" applyProtection="1">
      <alignment vertical="center"/>
    </xf>
    <xf numFmtId="0" fontId="34" fillId="0" borderId="0" xfId="0" applyFont="1"/>
    <xf numFmtId="0" fontId="7" fillId="0" borderId="0" xfId="0" applyFont="1" applyBorder="1" applyAlignment="1" applyProtection="1"/>
    <xf numFmtId="0" fontId="10" fillId="0" borderId="6" xfId="0" applyFont="1" applyBorder="1" applyAlignment="1" applyProtection="1">
      <alignment horizontal="center" vertical="top"/>
    </xf>
    <xf numFmtId="0" fontId="37" fillId="0" borderId="0" xfId="0" applyFont="1" applyAlignment="1">
      <alignment horizontal="left" vertical="center" wrapText="1"/>
    </xf>
    <xf numFmtId="0" fontId="36" fillId="0" borderId="0" xfId="0" applyFont="1" applyAlignment="1">
      <alignment vertical="center"/>
    </xf>
    <xf numFmtId="0" fontId="38" fillId="0" borderId="0" xfId="0" applyFont="1"/>
    <xf numFmtId="0" fontId="39" fillId="0" borderId="0" xfId="0" applyFont="1" applyAlignment="1">
      <alignment vertical="center"/>
    </xf>
    <xf numFmtId="0" fontId="40" fillId="0" borderId="0" xfId="0" applyFont="1" applyAlignment="1">
      <alignment vertical="center"/>
    </xf>
    <xf numFmtId="0" fontId="41" fillId="0" borderId="0" xfId="0" applyFont="1" applyAlignment="1">
      <alignment vertical="center"/>
    </xf>
    <xf numFmtId="0" fontId="40" fillId="0" borderId="0" xfId="0" applyFont="1" applyAlignment="1">
      <alignment horizontal="left" vertical="center" wrapText="1"/>
    </xf>
    <xf numFmtId="0" fontId="38" fillId="0" borderId="0" xfId="0" applyFont="1" applyAlignment="1"/>
    <xf numFmtId="0" fontId="43" fillId="0" borderId="0" xfId="0" applyFont="1" applyAlignment="1"/>
    <xf numFmtId="0" fontId="42" fillId="0" borderId="0" xfId="0" applyFont="1" applyAlignment="1"/>
    <xf numFmtId="0" fontId="0" fillId="0" borderId="0" xfId="0" applyFont="1" applyAlignment="1">
      <alignment horizontal="center" vertical="center" wrapText="1"/>
    </xf>
    <xf numFmtId="0" fontId="0" fillId="0" borderId="0" xfId="0" applyFont="1" applyAlignment="1">
      <alignment vertical="center" wrapText="1"/>
    </xf>
    <xf numFmtId="0" fontId="0" fillId="0" borderId="0" xfId="0"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42" fillId="0" borderId="0" xfId="0" applyFont="1"/>
    <xf numFmtId="0" fontId="0" fillId="0" borderId="0" xfId="0" applyAlignment="1"/>
    <xf numFmtId="0" fontId="42" fillId="0" borderId="0" xfId="0" applyFont="1" applyAlignment="1">
      <alignment vertical="center"/>
    </xf>
    <xf numFmtId="0" fontId="42" fillId="0" borderId="0" xfId="0" applyFont="1" applyAlignment="1">
      <alignment horizontal="center" vertical="center" wrapText="1"/>
    </xf>
    <xf numFmtId="0" fontId="42" fillId="0" borderId="0" xfId="0" applyFont="1" applyAlignment="1">
      <alignment vertical="center" wrapText="1"/>
    </xf>
    <xf numFmtId="0" fontId="38" fillId="0" borderId="0" xfId="0" applyFont="1" applyAlignment="1">
      <alignment vertical="center" wrapText="1"/>
    </xf>
    <xf numFmtId="0" fontId="0" fillId="0" borderId="0" xfId="0" applyAlignment="1">
      <alignment horizontal="left"/>
    </xf>
    <xf numFmtId="0" fontId="39" fillId="0" borderId="0" xfId="0" applyFont="1" applyAlignment="1" applyProtection="1">
      <alignment vertical="center"/>
    </xf>
    <xf numFmtId="0" fontId="10" fillId="3" borderId="6" xfId="0" applyFont="1" applyFill="1" applyBorder="1" applyAlignment="1" applyProtection="1">
      <alignment horizontal="left" vertical="center"/>
      <protection locked="0"/>
    </xf>
    <xf numFmtId="0" fontId="7" fillId="0" borderId="23" xfId="0" applyFont="1" applyBorder="1" applyAlignment="1" applyProtection="1">
      <alignment horizontal="left"/>
    </xf>
    <xf numFmtId="0" fontId="10" fillId="0" borderId="31" xfId="0" applyFont="1" applyBorder="1" applyAlignment="1" applyProtection="1">
      <alignment vertical="center" wrapText="1"/>
    </xf>
    <xf numFmtId="0" fontId="10" fillId="0" borderId="43" xfId="0" applyFont="1" applyBorder="1" applyAlignment="1" applyProtection="1">
      <alignment vertical="center" wrapText="1"/>
    </xf>
    <xf numFmtId="0" fontId="7" fillId="0" borderId="18" xfId="0" applyFont="1" applyBorder="1" applyAlignment="1" applyProtection="1">
      <alignment horizontal="left"/>
    </xf>
    <xf numFmtId="164" fontId="7" fillId="4" borderId="46" xfId="0" applyNumberFormat="1" applyFont="1" applyFill="1" applyBorder="1" applyAlignment="1" applyProtection="1"/>
    <xf numFmtId="0" fontId="7" fillId="0" borderId="12" xfId="0" applyFont="1" applyBorder="1" applyAlignment="1" applyProtection="1"/>
    <xf numFmtId="0" fontId="7" fillId="0" borderId="35" xfId="0" applyFont="1" applyBorder="1" applyAlignment="1" applyProtection="1"/>
    <xf numFmtId="0" fontId="7" fillId="0" borderId="24" xfId="0" applyFont="1" applyBorder="1" applyAlignment="1" applyProtection="1"/>
    <xf numFmtId="169" fontId="0" fillId="11" borderId="47" xfId="0" applyNumberFormat="1" applyFill="1" applyBorder="1"/>
    <xf numFmtId="167" fontId="0" fillId="4" borderId="20" xfId="0" applyNumberFormat="1" applyFill="1" applyBorder="1" applyAlignment="1" applyProtection="1"/>
    <xf numFmtId="169" fontId="0" fillId="11" borderId="19" xfId="0" applyNumberFormat="1" applyFill="1" applyBorder="1"/>
    <xf numFmtId="169" fontId="0" fillId="11" borderId="22" xfId="0" applyNumberFormat="1" applyFill="1" applyBorder="1"/>
    <xf numFmtId="164" fontId="0" fillId="4" borderId="12" xfId="0" applyNumberFormat="1" applyFill="1" applyBorder="1" applyAlignment="1" applyProtection="1"/>
    <xf numFmtId="1" fontId="47" fillId="0" borderId="0" xfId="0" applyNumberFormat="1" applyFont="1" applyAlignment="1">
      <alignment vertical="top" wrapText="1"/>
    </xf>
    <xf numFmtId="0" fontId="0" fillId="0" borderId="50" xfId="0" applyBorder="1"/>
    <xf numFmtId="0" fontId="46" fillId="0" borderId="6" xfId="0" applyFont="1" applyBorder="1" applyAlignment="1">
      <alignment horizontal="center"/>
    </xf>
    <xf numFmtId="3" fontId="46" fillId="0" borderId="6" xfId="0" applyNumberFormat="1" applyFont="1" applyBorder="1" applyAlignment="1">
      <alignment horizontal="center"/>
    </xf>
    <xf numFmtId="0" fontId="47" fillId="0" borderId="0" xfId="0" applyFont="1" applyAlignment="1">
      <alignment horizontal="center" vertical="center" wrapText="1"/>
    </xf>
    <xf numFmtId="170" fontId="47" fillId="0" borderId="0" xfId="0" applyNumberFormat="1" applyFont="1" applyAlignment="1">
      <alignment vertical="top" wrapText="1"/>
    </xf>
    <xf numFmtId="0" fontId="46" fillId="0" borderId="0" xfId="0" applyFont="1" applyAlignment="1">
      <alignment horizontal="left" vertical="top"/>
    </xf>
    <xf numFmtId="3" fontId="46" fillId="0" borderId="0" xfId="0" applyNumberFormat="1" applyFont="1" applyAlignment="1">
      <alignment horizontal="left" vertical="top" wrapText="1"/>
    </xf>
    <xf numFmtId="0" fontId="0" fillId="0" borderId="19" xfId="0" applyBorder="1"/>
    <xf numFmtId="0" fontId="46" fillId="0" borderId="51" xfId="0" applyFont="1" applyBorder="1"/>
    <xf numFmtId="3" fontId="46" fillId="0" borderId="51" xfId="0" applyNumberFormat="1" applyFont="1" applyBorder="1" applyAlignment="1">
      <alignment horizontal="left"/>
    </xf>
    <xf numFmtId="0" fontId="0" fillId="0" borderId="43" xfId="0" applyBorder="1"/>
    <xf numFmtId="0" fontId="46" fillId="0" borderId="51" xfId="0" applyFont="1" applyBorder="1" applyAlignment="1">
      <alignment wrapText="1"/>
    </xf>
    <xf numFmtId="0" fontId="0" fillId="0" borderId="22" xfId="0" applyBorder="1" applyAlignment="1" applyProtection="1"/>
    <xf numFmtId="166" fontId="33" fillId="0" borderId="5" xfId="1" applyBorder="1" applyProtection="1"/>
    <xf numFmtId="0" fontId="46" fillId="0" borderId="49" xfId="0" applyFont="1" applyBorder="1" applyAlignment="1">
      <alignment horizontal="left" vertical="top" wrapText="1"/>
    </xf>
    <xf numFmtId="0" fontId="46" fillId="0" borderId="0" xfId="0" applyFont="1" applyAlignment="1">
      <alignment horizontal="left" vertical="top" wrapText="1"/>
    </xf>
    <xf numFmtId="0" fontId="46" fillId="0" borderId="50" xfId="0" applyFont="1" applyBorder="1" applyAlignment="1">
      <alignment horizontal="left" vertical="top" wrapText="1"/>
    </xf>
    <xf numFmtId="4" fontId="22" fillId="0" borderId="0" xfId="0" applyNumberFormat="1" applyFont="1" applyAlignment="1" applyProtection="1">
      <alignment vertical="center" wrapText="1"/>
    </xf>
    <xf numFmtId="0" fontId="0" fillId="7" borderId="5" xfId="0" applyNumberFormat="1" applyFill="1" applyBorder="1" applyAlignment="1" applyProtection="1"/>
    <xf numFmtId="164" fontId="0" fillId="4" borderId="32" xfId="0" applyNumberFormat="1" applyFill="1" applyBorder="1" applyAlignment="1" applyProtection="1"/>
    <xf numFmtId="167" fontId="0" fillId="4" borderId="46" xfId="0" applyNumberFormat="1" applyFill="1" applyBorder="1" applyAlignment="1" applyProtection="1"/>
    <xf numFmtId="164" fontId="0" fillId="4" borderId="37" xfId="0" applyNumberFormat="1" applyFill="1" applyBorder="1" applyAlignment="1" applyProtection="1"/>
    <xf numFmtId="0" fontId="10" fillId="3" borderId="3" xfId="0" applyFont="1" applyFill="1" applyBorder="1" applyAlignment="1" applyProtection="1">
      <alignment vertical="center" wrapText="1"/>
      <protection locked="0"/>
    </xf>
    <xf numFmtId="0" fontId="10" fillId="3" borderId="4" xfId="0" applyFont="1" applyFill="1" applyBorder="1" applyAlignment="1" applyProtection="1">
      <alignment vertical="center" wrapText="1"/>
      <protection locked="0"/>
    </xf>
    <xf numFmtId="0" fontId="11" fillId="4" borderId="20" xfId="0" applyFont="1" applyFill="1" applyBorder="1" applyAlignment="1" applyProtection="1">
      <alignment vertical="center" wrapText="1"/>
    </xf>
    <xf numFmtId="0" fontId="7" fillId="4" borderId="20" xfId="0" applyFont="1" applyFill="1" applyBorder="1" applyAlignment="1" applyProtection="1"/>
    <xf numFmtId="0" fontId="7" fillId="4" borderId="20" xfId="0" applyFont="1" applyFill="1" applyBorder="1" applyAlignment="1" applyProtection="1">
      <alignment vertical="center"/>
    </xf>
    <xf numFmtId="167" fontId="10" fillId="4" borderId="20" xfId="0" applyNumberFormat="1" applyFont="1" applyFill="1" applyBorder="1" applyAlignment="1" applyProtection="1">
      <alignment vertical="center" wrapText="1"/>
    </xf>
    <xf numFmtId="167" fontId="18" fillId="4" borderId="20" xfId="0" applyNumberFormat="1" applyFont="1" applyFill="1" applyBorder="1" applyAlignment="1" applyProtection="1">
      <alignment vertical="center"/>
    </xf>
    <xf numFmtId="4" fontId="20" fillId="4" borderId="20" xfId="0" applyNumberFormat="1" applyFont="1" applyFill="1" applyBorder="1" applyAlignment="1" applyProtection="1">
      <alignment horizontal="right" vertical="center"/>
      <protection hidden="1"/>
    </xf>
    <xf numFmtId="49" fontId="20" fillId="4" borderId="20" xfId="0" applyNumberFormat="1" applyFont="1" applyFill="1" applyBorder="1" applyAlignment="1" applyProtection="1">
      <alignment horizontal="left" vertical="center"/>
      <protection hidden="1"/>
    </xf>
    <xf numFmtId="4" fontId="43" fillId="13" borderId="5" xfId="0" applyNumberFormat="1" applyFont="1" applyFill="1" applyBorder="1" applyAlignment="1" applyProtection="1"/>
    <xf numFmtId="0" fontId="43" fillId="13" borderId="3" xfId="0" applyFont="1" applyFill="1" applyBorder="1" applyAlignment="1" applyProtection="1"/>
    <xf numFmtId="0" fontId="43" fillId="13" borderId="4" xfId="0" applyFont="1" applyFill="1" applyBorder="1" applyAlignment="1" applyProtection="1"/>
    <xf numFmtId="171" fontId="43" fillId="13" borderId="5" xfId="0" applyNumberFormat="1" applyFont="1" applyFill="1" applyBorder="1" applyAlignment="1" applyProtection="1"/>
    <xf numFmtId="0" fontId="11" fillId="4" borderId="2" xfId="0" applyFont="1" applyFill="1" applyBorder="1" applyAlignment="1" applyProtection="1">
      <alignment horizontal="left" vertical="center" wrapText="1"/>
    </xf>
    <xf numFmtId="0" fontId="11" fillId="4" borderId="3"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1" fillId="4" borderId="5" xfId="0" applyFont="1" applyFill="1" applyBorder="1" applyAlignment="1" applyProtection="1">
      <alignment horizontal="center" vertical="center" wrapText="1"/>
    </xf>
    <xf numFmtId="0" fontId="11" fillId="4" borderId="5" xfId="0" applyFont="1" applyFill="1" applyBorder="1" applyAlignment="1" applyProtection="1">
      <alignment horizontal="left" vertical="center" wrapText="1"/>
    </xf>
    <xf numFmtId="0" fontId="11" fillId="4" borderId="2" xfId="0" applyFont="1" applyFill="1" applyBorder="1" applyAlignment="1" applyProtection="1">
      <alignment horizontal="center" vertical="center" wrapText="1"/>
    </xf>
    <xf numFmtId="0" fontId="11" fillId="9" borderId="12" xfId="0" applyFont="1" applyFill="1" applyBorder="1" applyAlignment="1" applyProtection="1">
      <alignment vertical="center" wrapText="1"/>
    </xf>
    <xf numFmtId="0" fontId="20" fillId="9" borderId="12" xfId="0" applyFont="1" applyFill="1" applyBorder="1" applyAlignment="1" applyProtection="1">
      <alignment vertical="center" wrapText="1"/>
      <protection hidden="1"/>
    </xf>
    <xf numFmtId="0" fontId="20" fillId="9" borderId="12" xfId="0" applyFont="1" applyFill="1" applyBorder="1" applyAlignment="1" applyProtection="1">
      <alignment vertical="center"/>
      <protection hidden="1"/>
    </xf>
    <xf numFmtId="0" fontId="16" fillId="9" borderId="13" xfId="0" applyFont="1" applyFill="1" applyBorder="1" applyAlignment="1" applyProtection="1">
      <alignment vertical="center" wrapText="1"/>
    </xf>
    <xf numFmtId="0" fontId="16" fillId="9" borderId="12" xfId="0" applyFont="1" applyFill="1" applyBorder="1" applyAlignment="1" applyProtection="1">
      <alignment vertical="center" wrapText="1"/>
    </xf>
    <xf numFmtId="0" fontId="16" fillId="9" borderId="52" xfId="0" applyFont="1" applyFill="1" applyBorder="1" applyAlignment="1" applyProtection="1">
      <alignment vertical="center" wrapText="1"/>
    </xf>
    <xf numFmtId="0" fontId="17" fillId="0" borderId="20" xfId="0" applyFont="1" applyBorder="1" applyAlignment="1" applyProtection="1">
      <alignment vertical="center" wrapText="1"/>
    </xf>
    <xf numFmtId="0" fontId="10" fillId="3" borderId="6" xfId="0" applyNumberFormat="1" applyFont="1" applyFill="1" applyBorder="1" applyAlignment="1" applyProtection="1">
      <alignment vertical="center" wrapText="1"/>
      <protection locked="0"/>
    </xf>
    <xf numFmtId="0" fontId="10" fillId="0" borderId="6" xfId="0" applyNumberFormat="1" applyFont="1" applyBorder="1" applyAlignment="1" applyProtection="1">
      <alignment vertical="center" wrapText="1"/>
    </xf>
    <xf numFmtId="0" fontId="10" fillId="0" borderId="9" xfId="0" applyNumberFormat="1" applyFont="1" applyBorder="1" applyAlignment="1" applyProtection="1">
      <alignment vertical="center" wrapText="1"/>
    </xf>
    <xf numFmtId="0" fontId="10" fillId="0" borderId="8" xfId="0" applyNumberFormat="1" applyFont="1" applyBorder="1" applyAlignment="1" applyProtection="1">
      <alignment vertical="center" wrapText="1"/>
    </xf>
    <xf numFmtId="0" fontId="11" fillId="4" borderId="4" xfId="0" applyNumberFormat="1" applyFont="1" applyFill="1" applyBorder="1" applyAlignment="1" applyProtection="1">
      <alignment vertical="center" wrapText="1"/>
    </xf>
    <xf numFmtId="0" fontId="7" fillId="4" borderId="5" xfId="0" applyNumberFormat="1" applyFont="1" applyFill="1" applyBorder="1" applyAlignment="1" applyProtection="1"/>
    <xf numFmtId="0" fontId="7" fillId="0" borderId="6" xfId="0" applyNumberFormat="1" applyFont="1" applyBorder="1" applyAlignment="1" applyProtection="1"/>
    <xf numFmtId="0" fontId="17" fillId="0" borderId="4" xfId="0" applyNumberFormat="1" applyFont="1" applyBorder="1" applyAlignment="1" applyProtection="1">
      <alignment vertical="center" wrapText="1"/>
    </xf>
    <xf numFmtId="0" fontId="17" fillId="0" borderId="45" xfId="0" applyNumberFormat="1" applyFont="1" applyBorder="1" applyAlignment="1" applyProtection="1">
      <alignment vertical="center" wrapText="1"/>
    </xf>
    <xf numFmtId="0" fontId="0" fillId="8" borderId="2" xfId="0" applyNumberFormat="1" applyFill="1" applyBorder="1" applyAlignment="1" applyProtection="1">
      <protection locked="0"/>
    </xf>
    <xf numFmtId="0" fontId="17" fillId="0" borderId="53" xfId="0" applyNumberFormat="1" applyFont="1" applyBorder="1" applyAlignment="1" applyProtection="1">
      <alignment vertical="center" wrapText="1"/>
    </xf>
    <xf numFmtId="0" fontId="42" fillId="4" borderId="20" xfId="0" applyFont="1" applyFill="1" applyBorder="1" applyAlignment="1" applyProtection="1"/>
    <xf numFmtId="0" fontId="11" fillId="4" borderId="5" xfId="0" applyNumberFormat="1" applyFont="1" applyFill="1" applyBorder="1" applyAlignment="1" applyProtection="1">
      <alignment vertical="center" wrapText="1"/>
    </xf>
    <xf numFmtId="4" fontId="11" fillId="4" borderId="5" xfId="0" applyNumberFormat="1" applyFont="1" applyFill="1" applyBorder="1" applyAlignment="1" applyProtection="1">
      <alignment vertical="center" wrapText="1"/>
    </xf>
    <xf numFmtId="2" fontId="11" fillId="4" borderId="5" xfId="0" applyNumberFormat="1" applyFont="1" applyFill="1" applyBorder="1" applyAlignment="1" applyProtection="1">
      <alignment vertical="center" wrapText="1"/>
    </xf>
    <xf numFmtId="0" fontId="11" fillId="4" borderId="20" xfId="0" applyNumberFormat="1" applyFont="1" applyFill="1" applyBorder="1" applyAlignment="1" applyProtection="1">
      <alignment vertical="center" wrapText="1"/>
    </xf>
    <xf numFmtId="0" fontId="7" fillId="0" borderId="6" xfId="0" applyFont="1" applyBorder="1" applyAlignment="1" applyProtection="1">
      <alignment wrapText="1"/>
    </xf>
    <xf numFmtId="0" fontId="42" fillId="4" borderId="5" xfId="0" applyFont="1" applyFill="1" applyBorder="1" applyAlignment="1" applyProtection="1">
      <alignment vertical="center"/>
    </xf>
    <xf numFmtId="4" fontId="20" fillId="0" borderId="0" xfId="0" applyNumberFormat="1" applyFont="1" applyFill="1" applyBorder="1" applyAlignment="1">
      <alignment horizontal="right" vertical="center"/>
    </xf>
    <xf numFmtId="4" fontId="10" fillId="0" borderId="9" xfId="0" applyNumberFormat="1" applyFont="1" applyBorder="1" applyAlignment="1" applyProtection="1">
      <alignment vertical="center" wrapText="1"/>
    </xf>
    <xf numFmtId="4" fontId="10" fillId="0" borderId="8" xfId="0" applyNumberFormat="1" applyFont="1" applyBorder="1" applyAlignment="1" applyProtection="1">
      <alignment vertical="center" wrapText="1"/>
    </xf>
    <xf numFmtId="4" fontId="7" fillId="0" borderId="0" xfId="0" applyNumberFormat="1" applyFont="1" applyAlignment="1" applyProtection="1"/>
    <xf numFmtId="2" fontId="7" fillId="0" borderId="0" xfId="0" applyNumberFormat="1" applyFont="1" applyAlignment="1" applyProtection="1"/>
    <xf numFmtId="2" fontId="7" fillId="0" borderId="6" xfId="0" applyNumberFormat="1" applyFont="1" applyBorder="1" applyAlignment="1" applyProtection="1"/>
    <xf numFmtId="4" fontId="11" fillId="9" borderId="12" xfId="0" applyNumberFormat="1" applyFont="1" applyFill="1" applyBorder="1" applyAlignment="1" applyProtection="1">
      <alignment vertical="center" wrapText="1"/>
    </xf>
    <xf numFmtId="4" fontId="7" fillId="0" borderId="6" xfId="0" applyNumberFormat="1" applyFont="1" applyBorder="1" applyAlignment="1" applyProtection="1">
      <alignment vertical="center"/>
    </xf>
    <xf numFmtId="4" fontId="42" fillId="4" borderId="5" xfId="0" applyNumberFormat="1" applyFont="1" applyFill="1" applyBorder="1" applyAlignment="1" applyProtection="1">
      <alignment vertical="center"/>
    </xf>
    <xf numFmtId="4" fontId="7" fillId="0" borderId="6" xfId="0" applyNumberFormat="1" applyFont="1" applyBorder="1" applyAlignment="1" applyProtection="1"/>
    <xf numFmtId="4" fontId="11" fillId="4" borderId="20" xfId="0" applyNumberFormat="1" applyFont="1" applyFill="1" applyBorder="1" applyAlignment="1" applyProtection="1">
      <alignment vertical="center" wrapText="1"/>
    </xf>
    <xf numFmtId="0" fontId="40" fillId="4" borderId="5" xfId="0" applyFont="1" applyFill="1" applyBorder="1" applyAlignment="1" applyProtection="1">
      <alignment vertical="center" wrapText="1"/>
    </xf>
    <xf numFmtId="172" fontId="7" fillId="0" borderId="6" xfId="0" applyNumberFormat="1" applyFont="1" applyBorder="1" applyAlignment="1" applyProtection="1"/>
    <xf numFmtId="0" fontId="7" fillId="0" borderId="1" xfId="0" applyFont="1" applyBorder="1" applyAlignment="1" applyProtection="1">
      <alignment horizontal="left"/>
    </xf>
    <xf numFmtId="0" fontId="7" fillId="3" borderId="5" xfId="0" applyFont="1" applyFill="1" applyBorder="1" applyAlignment="1" applyProtection="1">
      <alignment horizontal="left"/>
      <protection locked="0"/>
    </xf>
    <xf numFmtId="0" fontId="10" fillId="3" borderId="5" xfId="0" applyFont="1" applyFill="1" applyBorder="1" applyAlignment="1" applyProtection="1">
      <alignment horizontal="left" vertical="center" wrapText="1"/>
      <protection locked="0"/>
    </xf>
    <xf numFmtId="0" fontId="7" fillId="3" borderId="5" xfId="0" applyFont="1" applyFill="1" applyBorder="1" applyAlignment="1" applyProtection="1">
      <alignment horizontal="center"/>
      <protection locked="0"/>
    </xf>
    <xf numFmtId="0" fontId="11" fillId="0" borderId="5" xfId="0" applyFont="1" applyBorder="1" applyAlignment="1" applyProtection="1">
      <alignment horizontal="center" vertical="center" wrapText="1"/>
    </xf>
    <xf numFmtId="164" fontId="11" fillId="4" borderId="5" xfId="0" applyNumberFormat="1" applyFont="1" applyFill="1" applyBorder="1" applyAlignment="1" applyProtection="1">
      <alignment horizontal="center" vertical="center" wrapText="1"/>
    </xf>
    <xf numFmtId="164" fontId="10" fillId="4" borderId="5" xfId="0" applyNumberFormat="1" applyFont="1" applyFill="1" applyBorder="1" applyAlignment="1" applyProtection="1">
      <alignment horizontal="center" vertical="center" wrapText="1"/>
    </xf>
    <xf numFmtId="0" fontId="13" fillId="3" borderId="5" xfId="0" applyFont="1" applyFill="1" applyBorder="1" applyAlignment="1" applyProtection="1">
      <alignment horizontal="left"/>
    </xf>
    <xf numFmtId="0" fontId="8" fillId="0" borderId="0" xfId="0" applyFont="1" applyBorder="1" applyAlignment="1" applyProtection="1">
      <alignment horizontal="left" vertical="center" wrapText="1"/>
    </xf>
    <xf numFmtId="0" fontId="15" fillId="5" borderId="6" xfId="0" applyFont="1" applyFill="1" applyBorder="1" applyAlignment="1" applyProtection="1">
      <alignment horizontal="left" vertical="center" wrapText="1"/>
    </xf>
    <xf numFmtId="0" fontId="8" fillId="6" borderId="5" xfId="0" applyFont="1" applyFill="1" applyBorder="1" applyAlignment="1" applyProtection="1">
      <alignment horizontal="left" vertical="center" wrapText="1"/>
    </xf>
    <xf numFmtId="0" fontId="15" fillId="0" borderId="7" xfId="0" applyFont="1" applyBorder="1" applyAlignment="1" applyProtection="1">
      <alignment horizontal="left" vertical="center" wrapText="1"/>
    </xf>
    <xf numFmtId="0" fontId="13" fillId="0" borderId="6" xfId="0" applyFont="1" applyBorder="1" applyAlignment="1" applyProtection="1">
      <alignment horizontal="center"/>
    </xf>
    <xf numFmtId="0" fontId="14" fillId="0" borderId="0"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43" fillId="13" borderId="2" xfId="0" applyFont="1" applyFill="1" applyBorder="1" applyAlignment="1" applyProtection="1">
      <alignment horizontal="center"/>
    </xf>
    <xf numFmtId="0" fontId="43" fillId="13" borderId="3" xfId="0" applyFont="1" applyFill="1" applyBorder="1" applyAlignment="1" applyProtection="1">
      <alignment horizontal="center"/>
    </xf>
    <xf numFmtId="0" fontId="43" fillId="13" borderId="4" xfId="0" applyFont="1" applyFill="1" applyBorder="1" applyAlignment="1" applyProtection="1">
      <alignment horizontal="center"/>
    </xf>
    <xf numFmtId="0" fontId="11" fillId="4" borderId="20" xfId="0" applyFont="1" applyFill="1" applyBorder="1" applyAlignment="1" applyProtection="1">
      <alignment horizontal="left" vertical="center" wrapText="1"/>
    </xf>
    <xf numFmtId="0" fontId="18" fillId="7" borderId="5" xfId="0" applyFont="1" applyFill="1" applyBorder="1" applyAlignment="1" applyProtection="1">
      <alignment horizontal="center" wrapText="1"/>
    </xf>
    <xf numFmtId="0" fontId="19" fillId="7" borderId="8" xfId="0" applyFont="1" applyFill="1" applyBorder="1" applyAlignment="1" applyProtection="1">
      <alignment horizontal="center" vertical="center"/>
      <protection hidden="1"/>
    </xf>
    <xf numFmtId="0" fontId="11" fillId="0" borderId="0" xfId="0" applyFont="1" applyBorder="1" applyAlignment="1" applyProtection="1">
      <alignment horizontal="left" vertical="center" wrapText="1"/>
    </xf>
    <xf numFmtId="0" fontId="7" fillId="3" borderId="5" xfId="0" applyFont="1" applyFill="1" applyBorder="1" applyAlignment="1" applyProtection="1">
      <alignment horizontal="left"/>
    </xf>
    <xf numFmtId="0" fontId="10" fillId="0" borderId="0" xfId="0" applyFont="1" applyBorder="1" applyAlignment="1" applyProtection="1">
      <alignment horizontal="center" vertical="center" wrapText="1"/>
    </xf>
    <xf numFmtId="0" fontId="10" fillId="0" borderId="14" xfId="0" applyFont="1" applyBorder="1" applyAlignment="1" applyProtection="1">
      <alignment horizontal="center" vertical="center" wrapText="1"/>
    </xf>
    <xf numFmtId="0" fontId="11" fillId="9" borderId="6" xfId="0" applyFont="1" applyFill="1" applyBorder="1" applyAlignment="1" applyProtection="1">
      <alignment horizontal="center" vertical="center" wrapText="1"/>
    </xf>
    <xf numFmtId="0" fontId="0" fillId="3" borderId="5" xfId="0" applyFill="1" applyBorder="1" applyAlignment="1" applyProtection="1">
      <alignment horizontal="left"/>
    </xf>
    <xf numFmtId="0" fontId="18" fillId="9" borderId="20" xfId="0" applyFont="1" applyFill="1" applyBorder="1" applyAlignment="1" applyProtection="1">
      <alignment horizontal="center"/>
    </xf>
    <xf numFmtId="0" fontId="26" fillId="9" borderId="5" xfId="0" applyFont="1" applyFill="1" applyBorder="1" applyAlignment="1" applyProtection="1">
      <alignment horizontal="center" vertical="center" wrapText="1"/>
    </xf>
    <xf numFmtId="0" fontId="11" fillId="9" borderId="5" xfId="0" applyFont="1" applyFill="1" applyBorder="1" applyAlignment="1" applyProtection="1">
      <alignment horizontal="left" vertical="center" wrapText="1"/>
    </xf>
    <xf numFmtId="0" fontId="7" fillId="3" borderId="21" xfId="0" applyFont="1" applyFill="1" applyBorder="1" applyAlignment="1" applyProtection="1">
      <alignment horizontal="left"/>
      <protection locked="0"/>
    </xf>
    <xf numFmtId="0" fontId="7" fillId="7" borderId="5" xfId="0" applyFont="1" applyFill="1" applyBorder="1" applyAlignment="1" applyProtection="1">
      <alignment horizontal="center"/>
    </xf>
    <xf numFmtId="0" fontId="7" fillId="0" borderId="14" xfId="0" applyFont="1" applyBorder="1" applyAlignment="1" applyProtection="1">
      <alignment horizontal="right" wrapText="1"/>
    </xf>
    <xf numFmtId="0" fontId="7" fillId="9" borderId="5" xfId="0" applyFont="1" applyFill="1" applyBorder="1" applyAlignment="1" applyProtection="1">
      <alignment horizontal="left"/>
    </xf>
    <xf numFmtId="0" fontId="7" fillId="0" borderId="37" xfId="0" applyFont="1" applyBorder="1" applyAlignment="1" applyProtection="1">
      <alignment horizontal="left"/>
    </xf>
    <xf numFmtId="0" fontId="7" fillId="0" borderId="24" xfId="0" applyFont="1" applyBorder="1" applyAlignment="1" applyProtection="1">
      <alignment horizontal="left"/>
    </xf>
    <xf numFmtId="0" fontId="7" fillId="0" borderId="38" xfId="0" applyFont="1" applyBorder="1" applyAlignment="1" applyProtection="1">
      <alignment horizontal="left"/>
    </xf>
    <xf numFmtId="0" fontId="7" fillId="0" borderId="35" xfId="0" applyFont="1" applyBorder="1" applyAlignment="1" applyProtection="1">
      <alignment horizontal="left"/>
    </xf>
    <xf numFmtId="0" fontId="7" fillId="0" borderId="35" xfId="0" applyFont="1" applyBorder="1" applyAlignment="1" applyProtection="1">
      <alignment horizontal="center"/>
    </xf>
    <xf numFmtId="0" fontId="20" fillId="9" borderId="6" xfId="0" applyFont="1" applyFill="1" applyBorder="1" applyAlignment="1" applyProtection="1">
      <alignment horizontal="left" vertical="center" wrapText="1"/>
      <protection hidden="1"/>
    </xf>
    <xf numFmtId="0" fontId="20" fillId="9" borderId="6" xfId="0" applyFont="1" applyFill="1" applyBorder="1" applyAlignment="1" applyProtection="1">
      <alignment horizontal="left" vertical="center"/>
      <protection hidden="1"/>
    </xf>
    <xf numFmtId="0" fontId="20" fillId="9" borderId="6" xfId="0" applyFont="1" applyFill="1" applyBorder="1" applyAlignment="1" applyProtection="1">
      <alignment horizontal="center" vertical="center" wrapText="1"/>
      <protection hidden="1"/>
    </xf>
    <xf numFmtId="0" fontId="40"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38" fillId="0" borderId="0" xfId="0" applyFont="1" applyAlignment="1">
      <alignment horizontal="left" wrapText="1"/>
    </xf>
    <xf numFmtId="0" fontId="0" fillId="0" borderId="0" xfId="0" applyAlignment="1">
      <alignment horizontal="left" wrapText="1"/>
    </xf>
    <xf numFmtId="0" fontId="42" fillId="0" borderId="0" xfId="0" applyFont="1" applyAlignment="1">
      <alignment horizontal="left" wrapText="1"/>
    </xf>
    <xf numFmtId="166" fontId="46" fillId="0" borderId="0" xfId="1" applyFont="1" applyBorder="1" applyAlignment="1" applyProtection="1">
      <alignment horizontal="center" vertical="top" wrapText="1"/>
    </xf>
    <xf numFmtId="166" fontId="46" fillId="0" borderId="51" xfId="1" applyFont="1" applyBorder="1" applyAlignment="1">
      <alignment horizontal="center"/>
    </xf>
    <xf numFmtId="170" fontId="47" fillId="0" borderId="49" xfId="0" applyNumberFormat="1" applyFont="1" applyBorder="1" applyAlignment="1">
      <alignment horizontal="center" vertical="top" wrapText="1"/>
    </xf>
    <xf numFmtId="170" fontId="47" fillId="0" borderId="0" xfId="0" applyNumberFormat="1" applyFont="1" applyAlignment="1">
      <alignment horizontal="center" vertical="top" wrapText="1"/>
    </xf>
    <xf numFmtId="0" fontId="47" fillId="0" borderId="0" xfId="0" applyFont="1" applyAlignment="1">
      <alignment horizontal="left" vertical="top" wrapText="1"/>
    </xf>
    <xf numFmtId="0" fontId="47" fillId="0" borderId="50" xfId="0" applyFont="1" applyBorder="1" applyAlignment="1">
      <alignment horizontal="left" vertical="top" wrapText="1"/>
    </xf>
    <xf numFmtId="0" fontId="46" fillId="0" borderId="49" xfId="0" applyFont="1" applyBorder="1" applyAlignment="1">
      <alignment horizontal="center" vertical="top" wrapText="1"/>
    </xf>
    <xf numFmtId="0" fontId="46" fillId="0" borderId="0" xfId="0" applyFont="1" applyAlignment="1">
      <alignment horizontal="center" vertical="top" wrapText="1"/>
    </xf>
    <xf numFmtId="0" fontId="46" fillId="0" borderId="50" xfId="0" applyFont="1" applyBorder="1" applyAlignment="1">
      <alignment horizontal="center" vertical="top" wrapText="1"/>
    </xf>
    <xf numFmtId="0" fontId="45" fillId="0" borderId="49" xfId="0" applyFont="1" applyBorder="1" applyAlignment="1">
      <alignment horizontal="left" vertical="top" wrapText="1"/>
    </xf>
    <xf numFmtId="0" fontId="45" fillId="0" borderId="0" xfId="0" applyFont="1" applyAlignment="1">
      <alignment horizontal="left" vertical="top" wrapText="1"/>
    </xf>
    <xf numFmtId="0" fontId="45" fillId="0" borderId="50" xfId="0" applyFont="1" applyBorder="1" applyAlignment="1">
      <alignment horizontal="left" vertical="top" wrapText="1"/>
    </xf>
    <xf numFmtId="0" fontId="46" fillId="0" borderId="49" xfId="0" applyFont="1" applyBorder="1" applyAlignment="1">
      <alignment horizontal="left" vertical="top" wrapText="1"/>
    </xf>
    <xf numFmtId="0" fontId="46" fillId="0" borderId="0" xfId="0" applyFont="1" applyAlignment="1">
      <alignment horizontal="left" vertical="top" wrapText="1"/>
    </xf>
    <xf numFmtId="0" fontId="46" fillId="0" borderId="50" xfId="0" applyFont="1" applyBorder="1" applyAlignment="1">
      <alignment horizontal="left" vertical="top" wrapText="1"/>
    </xf>
    <xf numFmtId="0" fontId="46" fillId="0" borderId="6" xfId="0" applyFont="1" applyBorder="1" applyAlignment="1">
      <alignment horizontal="left"/>
    </xf>
    <xf numFmtId="170" fontId="46" fillId="0" borderId="18" xfId="0" applyNumberFormat="1" applyFont="1" applyBorder="1" applyAlignment="1">
      <alignment horizontal="center"/>
    </xf>
    <xf numFmtId="170" fontId="46" fillId="0" borderId="23" xfId="0" applyNumberFormat="1" applyFont="1" applyBorder="1" applyAlignment="1">
      <alignment horizontal="center"/>
    </xf>
    <xf numFmtId="0" fontId="46" fillId="0" borderId="25" xfId="0" applyFont="1" applyBorder="1" applyAlignment="1">
      <alignment horizontal="center"/>
    </xf>
    <xf numFmtId="0" fontId="46" fillId="0" borderId="48" xfId="0" applyFont="1" applyBorder="1" applyAlignment="1">
      <alignment horizontal="center"/>
    </xf>
    <xf numFmtId="0" fontId="46" fillId="0" borderId="44" xfId="0" applyFont="1" applyBorder="1" applyAlignment="1">
      <alignment horizontal="center"/>
    </xf>
    <xf numFmtId="0" fontId="48" fillId="0" borderId="49" xfId="0" applyFont="1" applyBorder="1" applyAlignment="1">
      <alignment horizontal="left" vertical="top" wrapText="1"/>
    </xf>
    <xf numFmtId="0" fontId="48" fillId="0" borderId="0" xfId="0" applyFont="1" applyAlignment="1">
      <alignment horizontal="left" vertical="top" wrapText="1"/>
    </xf>
    <xf numFmtId="0" fontId="48" fillId="0" borderId="50" xfId="0" applyFont="1" applyBorder="1" applyAlignment="1">
      <alignment horizontal="left" vertical="top" wrapText="1"/>
    </xf>
    <xf numFmtId="0" fontId="46" fillId="0" borderId="49" xfId="0" applyFont="1" applyBorder="1" applyAlignment="1">
      <alignment horizontal="justify" vertical="top" wrapText="1"/>
    </xf>
    <xf numFmtId="0" fontId="46" fillId="0" borderId="0" xfId="0" applyFont="1" applyAlignment="1">
      <alignment horizontal="justify" vertical="top" wrapText="1"/>
    </xf>
    <xf numFmtId="0" fontId="46" fillId="0" borderId="50" xfId="0" applyFont="1" applyBorder="1" applyAlignment="1">
      <alignment horizontal="justify" vertical="top" wrapText="1"/>
    </xf>
    <xf numFmtId="0" fontId="46" fillId="0" borderId="18" xfId="0" applyFont="1" applyBorder="1" applyAlignment="1">
      <alignment horizontal="center"/>
    </xf>
    <xf numFmtId="0" fontId="46" fillId="0" borderId="23" xfId="0" applyFont="1" applyBorder="1" applyAlignment="1">
      <alignment horizontal="center"/>
    </xf>
    <xf numFmtId="0" fontId="47" fillId="0" borderId="49" xfId="0" applyFont="1" applyBorder="1" applyAlignment="1">
      <alignment horizontal="left" vertical="top" wrapText="1"/>
    </xf>
    <xf numFmtId="0" fontId="46" fillId="0" borderId="19" xfId="0" applyFont="1" applyBorder="1" applyAlignment="1">
      <alignment horizontal="center"/>
    </xf>
    <xf numFmtId="0" fontId="46" fillId="0" borderId="51" xfId="0" applyFont="1" applyBorder="1" applyAlignment="1">
      <alignment horizontal="center"/>
    </xf>
    <xf numFmtId="0" fontId="46" fillId="0" borderId="43" xfId="0" applyFont="1" applyBorder="1" applyAlignment="1">
      <alignment horizontal="center"/>
    </xf>
    <xf numFmtId="0" fontId="0" fillId="9" borderId="20" xfId="0" applyFont="1" applyFill="1" applyBorder="1" applyAlignment="1" applyProtection="1">
      <alignment horizontal="center"/>
    </xf>
    <xf numFmtId="0" fontId="44" fillId="12" borderId="25" xfId="0" applyFont="1" applyFill="1" applyBorder="1" applyAlignment="1">
      <alignment horizontal="center"/>
    </xf>
    <xf numFmtId="0" fontId="44" fillId="12" borderId="48" xfId="0" applyFont="1" applyFill="1" applyBorder="1" applyAlignment="1">
      <alignment horizontal="center"/>
    </xf>
    <xf numFmtId="0" fontId="44" fillId="12" borderId="44" xfId="0" applyFont="1" applyFill="1" applyBorder="1" applyAlignment="1">
      <alignment horizontal="center"/>
    </xf>
    <xf numFmtId="0" fontId="44" fillId="0" borderId="49" xfId="0" applyFont="1" applyBorder="1" applyAlignment="1">
      <alignment horizontal="center"/>
    </xf>
    <xf numFmtId="0" fontId="44" fillId="0" borderId="0" xfId="0" applyFont="1" applyAlignment="1">
      <alignment horizontal="center"/>
    </xf>
    <xf numFmtId="0" fontId="44" fillId="0" borderId="50" xfId="0" applyFont="1" applyBorder="1" applyAlignment="1">
      <alignment horizontal="center"/>
    </xf>
    <xf numFmtId="10" fontId="8" fillId="4" borderId="3" xfId="0" applyNumberFormat="1" applyFont="1" applyFill="1" applyBorder="1" applyAlignment="1" applyProtection="1">
      <alignment horizontal="right" vertical="center" wrapText="1"/>
    </xf>
    <xf numFmtId="10" fontId="8" fillId="7" borderId="3" xfId="0" applyNumberFormat="1" applyFont="1" applyFill="1" applyBorder="1" applyAlignment="1" applyProtection="1">
      <alignment horizontal="right" vertical="center" wrapText="1"/>
    </xf>
  </cellXfs>
  <cellStyles count="3">
    <cellStyle name="Prozent" xfId="2" builtinId="5"/>
    <cellStyle name="Standard" xfId="0" builtinId="0"/>
    <cellStyle name="Währung" xfId="1" builtinId="4"/>
  </cellStyles>
  <dxfs count="28">
    <dxf>
      <font>
        <b val="0"/>
        <i val="0"/>
        <strike val="0"/>
        <condense val="0"/>
        <extend val="0"/>
        <outline val="0"/>
        <shadow val="0"/>
        <u val="none"/>
        <vertAlign val="baseline"/>
        <sz val="9"/>
        <color auto="1"/>
        <name val="Arial"/>
        <family val="2"/>
        <charset val="1"/>
        <scheme val="none"/>
      </font>
      <numFmt numFmtId="30" formatCode="@"/>
      <fill>
        <patternFill patternType="solid">
          <fgColor rgb="FFF2F2F2"/>
          <bgColor theme="0"/>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font>
        <b val="0"/>
        <i val="0"/>
        <strike val="0"/>
        <condense val="0"/>
        <extend val="0"/>
        <outline val="0"/>
        <shadow val="0"/>
        <u val="none"/>
        <vertAlign val="baseline"/>
        <sz val="9"/>
        <color auto="1"/>
        <name val="Arial"/>
        <family val="2"/>
        <charset val="1"/>
        <scheme val="none"/>
      </font>
      <numFmt numFmtId="4" formatCode="#,##0.00"/>
      <fill>
        <patternFill patternType="solid">
          <fgColor rgb="FFF2F2F2"/>
          <bgColor theme="0"/>
        </patternFill>
      </fill>
      <alignment horizontal="right"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1"/>
    </dxf>
    <dxf>
      <font>
        <b val="0"/>
        <i val="0"/>
        <strike val="0"/>
        <condense val="0"/>
        <extend val="0"/>
        <outline val="0"/>
        <shadow val="0"/>
        <u val="none"/>
        <vertAlign val="baseline"/>
        <sz val="9"/>
        <color theme="1"/>
        <name val="Arial"/>
        <family val="2"/>
        <charset val="1"/>
        <scheme val="none"/>
      </font>
      <numFmt numFmtId="167" formatCode="#,##0.00&quot; €&quot;;\-#,##0.00&quot; €&quot;"/>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rgb="FF000000"/>
        <name val="Arial"/>
        <family val="2"/>
        <charset val="1"/>
        <scheme val="none"/>
      </font>
      <numFmt numFmtId="167" formatCode="#,##0.00&quot; €&quot;;\-#,##0.00&quot; €&quo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theme="1"/>
        <name val="Arial"/>
        <family val="2"/>
        <charset val="1"/>
        <scheme val="none"/>
      </font>
      <alignment horizontal="general"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rgb="FF000000"/>
        <name val="Arial"/>
        <family val="2"/>
        <charset val="1"/>
        <scheme val="none"/>
      </font>
      <numFmt numFmtId="4" formatCode="#,##0.00"/>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9"/>
        <color rgb="FF000000"/>
        <name val="Arial"/>
        <family val="2"/>
        <charset val="1"/>
        <scheme val="none"/>
      </font>
      <numFmt numFmtId="0" formatCode="General"/>
      <fill>
        <patternFill patternType="solid">
          <fgColor rgb="FFD9D9D9"/>
          <bgColor theme="9" tint="0.59987182226020086"/>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9"/>
        <color rgb="FF000000"/>
        <name val="Arial"/>
        <family val="2"/>
        <charset val="1"/>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9"/>
        <color rgb="FF000000"/>
        <name val="Arial"/>
        <family val="2"/>
        <charset val="1"/>
        <scheme val="none"/>
      </font>
      <numFmt numFmtId="0" formatCode="Genera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9"/>
        <color rgb="FF000000"/>
        <name val="Arial"/>
        <family val="2"/>
        <charset val="1"/>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rgb="FF000000"/>
        <name val="Arial"/>
        <family val="2"/>
        <charset val="1"/>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rgb="FF000000"/>
        <name val="Arial"/>
        <family val="2"/>
        <charset val="1"/>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9"/>
        <color rgb="FF000000"/>
        <name val="Arial"/>
        <family val="2"/>
        <charset val="1"/>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rgb="FF000000"/>
        <name val="Arial"/>
        <family val="2"/>
        <charset val="1"/>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rgb="FF000000"/>
        <name val="Arial"/>
        <family val="2"/>
        <charset val="1"/>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rgb="FF000000"/>
        <name val="Arial"/>
        <family val="2"/>
        <charset val="1"/>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9"/>
        <color rgb="FF000000"/>
        <name val="Arial"/>
        <family val="2"/>
        <charset val="1"/>
        <scheme val="none"/>
      </font>
      <alignment horizontal="general"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border outline="0">
        <top style="medium">
          <color auto="1"/>
        </top>
      </border>
    </dxf>
    <dxf>
      <border outline="0">
        <bottom style="medium">
          <color auto="1"/>
        </bottom>
      </border>
    </dxf>
    <dxf>
      <font>
        <b/>
        <i val="0"/>
        <strike val="0"/>
        <condense val="0"/>
        <extend val="0"/>
        <outline val="0"/>
        <shadow val="0"/>
        <u val="none"/>
        <vertAlign val="baseline"/>
        <sz val="9"/>
        <color rgb="FF000000"/>
        <name val="Arial"/>
        <family val="2"/>
        <charset val="1"/>
        <scheme val="none"/>
      </font>
      <fill>
        <patternFill patternType="solid">
          <fgColor rgb="FFDAE3F3"/>
          <bgColor theme="0" tint="-0.14999847407452621"/>
        </patternFill>
      </fill>
      <alignment horizontal="general" vertical="center" textRotation="0" wrapText="1" indent="0" justifyLastLine="0" shrinkToFit="0" readingOrder="0"/>
      <border diagonalUp="0" diagonalDown="0" outline="0">
        <left style="medium">
          <color auto="1"/>
        </left>
        <right style="medium">
          <color auto="1"/>
        </right>
        <top/>
        <bottom/>
      </border>
      <protection locked="1" hidden="0"/>
    </dxf>
    <dxf>
      <numFmt numFmtId="0" formatCode="General"/>
      <fill>
        <patternFill patternType="solid">
          <fgColor rgb="FFF2F2F2"/>
          <bgColor theme="9" tint="0.79989013336588644"/>
        </patternFill>
      </fill>
      <alignment horizontal="general" vertical="bottom" textRotation="0" wrapText="0" indent="0" justifyLastLine="0" shrinkToFit="0" readingOrder="0"/>
      <border diagonalUp="0" diagonalDown="0" outline="0">
        <left style="medium">
          <color auto="1"/>
        </left>
        <right/>
        <top style="medium">
          <color auto="1"/>
        </top>
        <bottom style="medium">
          <color auto="1"/>
        </bottom>
      </border>
      <protection locked="0" hidden="0"/>
    </dxf>
    <dxf>
      <font>
        <b val="0"/>
        <i val="0"/>
        <strike val="0"/>
        <condense val="0"/>
        <extend val="0"/>
        <outline val="0"/>
        <shadow val="0"/>
        <u val="none"/>
        <vertAlign val="baseline"/>
        <sz val="10"/>
        <color rgb="FF000000"/>
        <name val="Tahoma"/>
        <family val="2"/>
        <charset val="1"/>
        <scheme val="none"/>
      </font>
      <alignment horizontal="general"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protection locked="1" hidden="0"/>
    </dxf>
    <dxf>
      <font>
        <b val="0"/>
        <i val="0"/>
        <strike val="0"/>
        <condense val="0"/>
        <extend val="0"/>
        <outline val="0"/>
        <shadow val="0"/>
        <u val="none"/>
        <vertAlign val="baseline"/>
        <sz val="10"/>
        <color rgb="FF000000"/>
        <name val="Tahoma"/>
        <family val="2"/>
        <charset val="1"/>
        <scheme val="none"/>
      </font>
      <alignment horizontal="general"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protection locked="1" hidden="0"/>
    </dxf>
    <dxf>
      <font>
        <b val="0"/>
        <i val="0"/>
        <strike val="0"/>
        <condense val="0"/>
        <extend val="0"/>
        <outline val="0"/>
        <shadow val="0"/>
        <u val="none"/>
        <vertAlign val="baseline"/>
        <sz val="10"/>
        <color rgb="FF000000"/>
        <name val="Tahoma"/>
        <family val="2"/>
        <charset val="1"/>
        <scheme val="none"/>
      </font>
      <numFmt numFmtId="0" formatCode="Genera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protection locked="1" hidden="0"/>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0"/>
        <color rgb="FF000000"/>
        <name val="Tahoma-Bold"/>
        <charset val="1"/>
        <scheme val="none"/>
      </font>
      <fill>
        <patternFill patternType="solid">
          <fgColor rgb="FFDAE3F3"/>
          <bgColor theme="0" tint="-0.14999847407452621"/>
        </patternFill>
      </fill>
      <alignment horizontal="general" vertical="center" textRotation="0" wrapText="1" indent="0" justifyLastLine="0" shrinkToFit="0" readingOrder="0"/>
      <border diagonalUp="0" diagonalDown="0" outline="0">
        <left style="medium">
          <color auto="1"/>
        </left>
        <right style="medium">
          <color auto="1"/>
        </right>
        <top/>
        <bottom/>
      </border>
      <protection locked="1" hidden="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DAE3F3"/>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D9D9D9"/>
      <rgbColor rgb="FFE2F0D9"/>
      <rgbColor rgb="FFFFE699"/>
      <rgbColor rgb="FFC5E0B4"/>
      <rgbColor rgb="FFFF99CC"/>
      <rgbColor rgb="FFCC99FF"/>
      <rgbColor rgb="FFF8CBAD"/>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4905360</xdr:colOff>
      <xdr:row>6</xdr:row>
      <xdr:rowOff>125640</xdr:rowOff>
    </xdr:from>
    <xdr:to>
      <xdr:col>1</xdr:col>
      <xdr:colOff>5952960</xdr:colOff>
      <xdr:row>7</xdr:row>
      <xdr:rowOff>1800</xdr:rowOff>
    </xdr:to>
    <xdr:sp macro="" textlink="">
      <xdr:nvSpPr>
        <xdr:cNvPr id="2" name="Line 2">
          <a:extLst>
            <a:ext uri="{FF2B5EF4-FFF2-40B4-BE49-F238E27FC236}">
              <a16:creationId xmlns:a16="http://schemas.microsoft.com/office/drawing/2014/main" id="{00000000-0008-0000-0000-000002000000}"/>
            </a:ext>
          </a:extLst>
        </xdr:cNvPr>
        <xdr:cNvSpPr/>
      </xdr:nvSpPr>
      <xdr:spPr>
        <a:xfrm flipV="1">
          <a:off x="5338440" y="1438200"/>
          <a:ext cx="1047600" cy="66600"/>
        </a:xfrm>
        <a:prstGeom prst="line">
          <a:avLst/>
        </a:prstGeom>
        <a:ln w="9525">
          <a:solidFill>
            <a:srgbClr val="000000"/>
          </a:solidFill>
          <a:round/>
          <a:tailEnd type="triangle" w="med" len="med"/>
        </a:ln>
      </xdr:spPr>
      <xdr:style>
        <a:lnRef idx="0">
          <a:scrgbClr r="0" g="0" b="0"/>
        </a:lnRef>
        <a:fillRef idx="0">
          <a:scrgbClr r="0" g="0" b="0"/>
        </a:fillRef>
        <a:effectRef idx="0">
          <a:scrgbClr r="0" g="0" b="0"/>
        </a:effectRef>
        <a:fontRef idx="minor"/>
      </xdr:style>
    </xdr:sp>
    <xdr:clientData/>
  </xdr:twoCellAnchor>
  <xdr:twoCellAnchor>
    <xdr:from>
      <xdr:col>1</xdr:col>
      <xdr:colOff>3809880</xdr:colOff>
      <xdr:row>4</xdr:row>
      <xdr:rowOff>78120</xdr:rowOff>
    </xdr:from>
    <xdr:to>
      <xdr:col>1</xdr:col>
      <xdr:colOff>4228200</xdr:colOff>
      <xdr:row>5</xdr:row>
      <xdr:rowOff>77400</xdr:rowOff>
    </xdr:to>
    <xdr:sp macro="" textlink="">
      <xdr:nvSpPr>
        <xdr:cNvPr id="3" name="Rectangle 3">
          <a:extLst>
            <a:ext uri="{FF2B5EF4-FFF2-40B4-BE49-F238E27FC236}">
              <a16:creationId xmlns:a16="http://schemas.microsoft.com/office/drawing/2014/main" id="{00000000-0008-0000-0000-000003000000}"/>
            </a:ext>
          </a:extLst>
        </xdr:cNvPr>
        <xdr:cNvSpPr/>
      </xdr:nvSpPr>
      <xdr:spPr>
        <a:xfrm>
          <a:off x="4242960" y="1009800"/>
          <a:ext cx="418320" cy="189720"/>
        </a:xfrm>
        <a:prstGeom prst="rect">
          <a:avLst/>
        </a:prstGeom>
        <a:solidFill>
          <a:srgbClr val="C5E0B4"/>
        </a:solidFill>
        <a:ln w="9525">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FB%202.2\Reinigung\Ausschreibung%202025\Ausschreibung%202026\Ausschreibung%202027\Raumbuch%20981%20Schifferstadt%20(3)%20%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 Vorbemerkungen"/>
      <sheetName val="1. Allgemeine Angaben"/>
      <sheetName val="2. SVS"/>
      <sheetName val="3. Leistungswerte"/>
      <sheetName val="4. Einzelraumkalkulation"/>
      <sheetName val="5. Objektbetreuung"/>
      <sheetName val="6. Mehraufwand"/>
      <sheetName val="7. Grundreinigung"/>
      <sheetName val="8. Regiearbeiten"/>
      <sheetName val="9. Übersichtstabelle"/>
      <sheetName val="10. Wertungskriterien"/>
    </sheetNames>
    <sheetDataSet>
      <sheetData sheetId="0" refreshError="1"/>
      <sheetData sheetId="1" refreshError="1"/>
      <sheetData sheetId="2">
        <row r="50">
          <cell r="C50">
            <v>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3C8E00-170F-4C15-9273-1E85F52535E8}" name="Tabelle2" displayName="Tabelle2" ref="A7:D45" totalsRowShown="0" headerRowDxfId="27" headerRowBorderDxfId="26" tableBorderDxfId="25" totalsRowBorderDxfId="24">
  <autoFilter ref="A7:D45" xr:uid="{1A3C8E00-170F-4C15-9273-1E85F52535E8}"/>
  <tableColumns count="4">
    <tableColumn id="1" xr3:uid="{B92B779B-9051-4AB2-B165-A6B0FC1F5BB6}" name="LV-Code " dataDxfId="23"/>
    <tableColumn id="2" xr3:uid="{5E2B1C0F-D003-410B-BFAD-F40A1FBF1225}" name="Beschreibung " dataDxfId="22"/>
    <tableColumn id="3" xr3:uid="{351542E5-D6E8-4FC6-A76D-1A0A293DDFE1}" name="Reinigungsintervall" dataDxfId="21"/>
    <tableColumn id="4" xr3:uid="{AD2840BD-046D-4F48-92FC-58BA6365D3F0}" name="Leistungswert (m²/Std.)" dataDxfId="2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FC64D1-B406-427E-ADBC-A89993515DD9}" name="Tabelle1" displayName="Tabelle1" ref="A9:Q535" totalsRowShown="0" headerRowDxfId="19" headerRowBorderDxfId="18" tableBorderDxfId="17">
  <autoFilter ref="A9:Q535" xr:uid="{27FC64D1-B406-427E-ADBC-A89993515DD9}"/>
  <tableColumns count="17">
    <tableColumn id="1" xr3:uid="{4FCD5D09-66FE-4880-8DDF-E1123C0D437A}" name="Lfd. Nr. " dataDxfId="16"/>
    <tableColumn id="2" xr3:uid="{FA354EA7-6F5B-4853-B13F-CF27AE0FC63C}" name="Gebäude " dataDxfId="15"/>
    <tableColumn id="3" xr3:uid="{88F224BC-9341-4DA8-8829-137D25590440}" name="Trakt/ Bereich " dataDxfId="14"/>
    <tableColumn id="4" xr3:uid="{3A74EFF4-B2E6-4D9F-8BD2-78545F156AC0}" name="Geschoss " dataDxfId="13"/>
    <tableColumn id="5" xr3:uid="{F64A2E1D-8842-4871-8D1F-92599232BCFB}" name="Raum- Nr. " dataDxfId="12"/>
    <tableColumn id="6" xr3:uid="{47FEECF4-ACF8-4833-B770-169B0347C933}" name="Raum-Bezeichnung " dataDxfId="11"/>
    <tableColumn id="7" xr3:uid="{A1326254-FFC1-4B97-B814-416D50E969C8}" name="Boden- belag " dataDxfId="10"/>
    <tableColumn id="8" xr3:uid="{E1AAD721-EB1B-4EBA-8AA1-218714B687BB}" name="Boden- fläche (m²)" dataDxfId="9"/>
    <tableColumn id="9" xr3:uid="{6516A60D-F47B-4959-B8D0-11F0BBC077CA}" name="LVCode" dataDxfId="8"/>
    <tableColumn id="10" xr3:uid="{0DD75F51-1969-4B9D-A220-0B36F0BC608B}" name="Reinigungstage/Jahr" dataDxfId="7"/>
    <tableColumn id="11" xr3:uid="{1A6C6B1E-EEBE-4761-A54E-B23B9DCD1ADF}" name="Leistungswert (m²/h)" dataDxfId="6">
      <calculatedColumnFormula>VLOOKUP($I10,'3. Leistungswerte'!$A$8:$D$45,4,FALSE)</calculatedColumnFormula>
    </tableColumn>
    <tableColumn id="12" xr3:uid="{4F7DB8F4-B9BE-45B3-929C-8A65C9D7819B}" name="Reinigungsfläche (m²/Jahr)" dataDxfId="5"/>
    <tableColumn id="13" xr3:uid="{96E3BC43-95AA-4AB5-8FB0-BB4F64B3B6B1}" name="Reinigungszeit (h/Jahr)" dataDxfId="4">
      <calculatedColumnFormula>SUM(L10*K10)</calculatedColumnFormula>
    </tableColumn>
    <tableColumn id="14" xr3:uid="{268F1E44-9F1C-4AEA-84B3-8CC14D5979FE}" name="Stunden-verrech.- satz (€)" dataDxfId="3">
      <calculatedColumnFormula>'2. SVS'!$C$50</calculatedColumnFormula>
    </tableColumn>
    <tableColumn id="15" xr3:uid="{1E037214-6349-4C37-9E8B-B387CFB1DBAC}" name="NettoKosten (€/Jahr)" dataDxfId="2">
      <calculatedColumnFormula>N10*M10</calculatedColumnFormula>
    </tableColumn>
    <tableColumn id="16" xr3:uid="{43E4F82D-9F3C-4319-A38B-6C093C8CBC23}" name="Grund-_x000a_reinigung_x000a_(m²)" dataDxfId="1"/>
    <tableColumn id="17" xr3:uid="{F48C91C9-EF30-4A89-8276-8BB9FF2F27D2}" name="Bemerkung"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2:B58"/>
  <sheetViews>
    <sheetView zoomScaleNormal="100" workbookViewId="0">
      <selection activeCell="B8" sqref="B8"/>
    </sheetView>
  </sheetViews>
  <sheetFormatPr baseColWidth="10" defaultColWidth="10.6640625" defaultRowHeight="15" customHeight="1"/>
  <cols>
    <col min="1" max="1" width="6.109375" style="1" customWidth="1"/>
    <col min="2" max="2" width="96.109375" style="1" customWidth="1"/>
  </cols>
  <sheetData>
    <row r="2" spans="1:2" ht="20.399999999999999">
      <c r="A2" s="2" t="s">
        <v>0</v>
      </c>
      <c r="B2" s="3"/>
    </row>
    <row r="3" spans="1:2" ht="14.4">
      <c r="A3" s="3"/>
      <c r="B3" s="3"/>
    </row>
    <row r="4" spans="1:2" ht="26.4">
      <c r="A4" s="3" t="s">
        <v>1</v>
      </c>
      <c r="B4" s="4" t="s">
        <v>2</v>
      </c>
    </row>
    <row r="5" spans="1:2" ht="14.4">
      <c r="A5" s="3"/>
      <c r="B5" s="4"/>
    </row>
    <row r="6" spans="1:2" ht="14.4">
      <c r="A6" s="3" t="s">
        <v>3</v>
      </c>
      <c r="B6" s="4" t="s">
        <v>4</v>
      </c>
    </row>
    <row r="7" spans="1:2" ht="14.4">
      <c r="A7" s="3"/>
      <c r="B7" s="4"/>
    </row>
    <row r="8" spans="1:2" ht="26.4">
      <c r="A8" s="3" t="s">
        <v>5</v>
      </c>
      <c r="B8" s="4" t="s">
        <v>6</v>
      </c>
    </row>
    <row r="9" spans="1:2" ht="14.4">
      <c r="A9" s="3"/>
      <c r="B9" s="4"/>
    </row>
    <row r="10" spans="1:2" ht="26.4">
      <c r="A10" s="3" t="s">
        <v>7</v>
      </c>
      <c r="B10" s="4" t="s">
        <v>8</v>
      </c>
    </row>
    <row r="11" spans="1:2" ht="14.4">
      <c r="A11" s="3"/>
      <c r="B11" s="4"/>
    </row>
    <row r="12" spans="1:2" ht="26.4">
      <c r="A12" s="3" t="s">
        <v>9</v>
      </c>
      <c r="B12" s="4" t="s">
        <v>10</v>
      </c>
    </row>
    <row r="13" spans="1:2" ht="14.4">
      <c r="A13" s="3"/>
      <c r="B13" s="4"/>
    </row>
    <row r="14" spans="1:2" ht="14.4">
      <c r="A14" s="3" t="s">
        <v>11</v>
      </c>
      <c r="B14" s="4" t="s">
        <v>12</v>
      </c>
    </row>
    <row r="15" spans="1:2" ht="14.4">
      <c r="A15" s="3"/>
      <c r="B15" s="4"/>
    </row>
    <row r="16" spans="1:2" ht="14.4">
      <c r="A16" s="3" t="s">
        <v>13</v>
      </c>
      <c r="B16" s="5" t="s">
        <v>14</v>
      </c>
    </row>
    <row r="17" spans="1:2" ht="14.4">
      <c r="A17" s="3"/>
      <c r="B17" s="4"/>
    </row>
    <row r="18" spans="1:2" ht="14.4">
      <c r="A18" s="3"/>
      <c r="B18" s="4"/>
    </row>
    <row r="19" spans="1:2" ht="20.399999999999999">
      <c r="A19" s="2" t="s">
        <v>15</v>
      </c>
      <c r="B19" s="4"/>
    </row>
    <row r="20" spans="1:2" ht="14.4">
      <c r="A20" s="3"/>
      <c r="B20" s="4"/>
    </row>
    <row r="21" spans="1:2" ht="14.4">
      <c r="A21" s="6" t="s">
        <v>16</v>
      </c>
      <c r="B21" s="4"/>
    </row>
    <row r="22" spans="1:2" ht="14.4">
      <c r="A22" s="3"/>
      <c r="B22" s="4"/>
    </row>
    <row r="23" spans="1:2" ht="52.8">
      <c r="A23" s="3"/>
      <c r="B23" s="4" t="s">
        <v>17</v>
      </c>
    </row>
    <row r="24" spans="1:2" ht="14.4">
      <c r="A24" s="3"/>
      <c r="B24" s="4"/>
    </row>
    <row r="25" spans="1:2" ht="14.4">
      <c r="A25" s="3"/>
      <c r="B25" s="4" t="s">
        <v>18</v>
      </c>
    </row>
    <row r="26" spans="1:2" ht="14.4">
      <c r="A26" s="3"/>
      <c r="B26" s="4"/>
    </row>
    <row r="27" spans="1:2" ht="26.4">
      <c r="A27" s="3"/>
      <c r="B27" s="4" t="s">
        <v>19</v>
      </c>
    </row>
    <row r="28" spans="1:2" ht="14.4">
      <c r="A28" s="3"/>
      <c r="B28" s="4"/>
    </row>
    <row r="29" spans="1:2" ht="14.4">
      <c r="A29" s="3"/>
      <c r="B29" s="4"/>
    </row>
    <row r="30" spans="1:2" ht="14.4">
      <c r="A30" s="6" t="s">
        <v>20</v>
      </c>
      <c r="B30" s="4"/>
    </row>
    <row r="31" spans="1:2" ht="14.4">
      <c r="A31" s="3"/>
      <c r="B31" s="4"/>
    </row>
    <row r="32" spans="1:2" ht="26.4">
      <c r="A32" s="3"/>
      <c r="B32" s="4" t="s">
        <v>21</v>
      </c>
    </row>
    <row r="33" spans="1:2" ht="14.4">
      <c r="A33" s="3"/>
      <c r="B33" s="4"/>
    </row>
    <row r="34" spans="1:2" ht="26.4">
      <c r="A34" s="3"/>
      <c r="B34" s="4" t="s">
        <v>22</v>
      </c>
    </row>
    <row r="35" spans="1:2" ht="14.4">
      <c r="A35" s="3"/>
      <c r="B35" s="4"/>
    </row>
    <row r="36" spans="1:2" ht="26.4">
      <c r="A36" s="3"/>
      <c r="B36" s="4" t="s">
        <v>23</v>
      </c>
    </row>
    <row r="37" spans="1:2" ht="14.4">
      <c r="A37" s="3"/>
      <c r="B37" s="4"/>
    </row>
    <row r="38" spans="1:2" ht="14.4">
      <c r="A38" s="3"/>
      <c r="B38" s="4"/>
    </row>
    <row r="39" spans="1:2" ht="14.4">
      <c r="A39" s="6" t="s">
        <v>24</v>
      </c>
      <c r="B39" s="4"/>
    </row>
    <row r="40" spans="1:2" ht="14.4">
      <c r="A40" s="3"/>
      <c r="B40" s="4"/>
    </row>
    <row r="41" spans="1:2" ht="26.4">
      <c r="A41" s="3"/>
      <c r="B41" s="4" t="s">
        <v>25</v>
      </c>
    </row>
    <row r="42" spans="1:2" ht="14.4">
      <c r="A42" s="3"/>
      <c r="B42" s="4"/>
    </row>
    <row r="43" spans="1:2" ht="14.4">
      <c r="A43" s="3"/>
      <c r="B43" s="4"/>
    </row>
    <row r="44" spans="1:2" ht="14.4">
      <c r="A44" s="6" t="s">
        <v>26</v>
      </c>
      <c r="B44" s="4"/>
    </row>
    <row r="45" spans="1:2" ht="14.4">
      <c r="A45" s="3"/>
      <c r="B45" s="4"/>
    </row>
    <row r="46" spans="1:2" ht="52.8">
      <c r="A46" s="3"/>
      <c r="B46" s="4" t="s">
        <v>27</v>
      </c>
    </row>
    <row r="47" spans="1:2" ht="14.4">
      <c r="A47" s="3"/>
      <c r="B47" s="4"/>
    </row>
    <row r="48" spans="1:2" ht="14.4">
      <c r="A48" s="3"/>
      <c r="B48" s="4" t="s">
        <v>28</v>
      </c>
    </row>
    <row r="49" spans="1:2" ht="14.4">
      <c r="A49" s="3"/>
      <c r="B49" s="3"/>
    </row>
    <row r="50" spans="1:2" ht="14.4">
      <c r="A50" s="3"/>
      <c r="B50" s="3"/>
    </row>
    <row r="51" spans="1:2" ht="14.4">
      <c r="A51" s="6" t="s">
        <v>29</v>
      </c>
      <c r="B51" s="7"/>
    </row>
    <row r="52" spans="1:2" ht="14.4">
      <c r="A52" s="3"/>
      <c r="B52" s="4"/>
    </row>
    <row r="53" spans="1:2" ht="52.8">
      <c r="A53" s="3"/>
      <c r="B53" s="4" t="s">
        <v>30</v>
      </c>
    </row>
    <row r="54" spans="1:2" ht="14.4">
      <c r="A54" s="3"/>
      <c r="B54" s="4"/>
    </row>
    <row r="55" spans="1:2" ht="14.4">
      <c r="A55" s="3"/>
      <c r="B55" s="4"/>
    </row>
    <row r="56" spans="1:2" ht="14.4">
      <c r="A56" s="6" t="s">
        <v>31</v>
      </c>
      <c r="B56" s="7"/>
    </row>
    <row r="57" spans="1:2" ht="14.4">
      <c r="A57" s="3"/>
      <c r="B57" s="4"/>
    </row>
    <row r="58" spans="1:2" ht="52.8">
      <c r="A58" s="3"/>
      <c r="B58" s="4" t="s">
        <v>655</v>
      </c>
    </row>
  </sheetData>
  <sheetProtection algorithmName="SHA-512" hashValue="qpjWm8Hx+CtWCi6ncOxMi97b+GuRVe/48Q6vgVZMyicq0OzM1Jrr1V/FM1nSBkxMKPK1PvdA/rWA7bBiTfFkng==" saltValue="6+UuBEWsocNj/q3vP8wPTg==" spinCount="100000" sheet="1" objects="1" scenarios="1"/>
  <pageMargins left="0.7" right="0.7" top="0.78749999999999998" bottom="0.78749999999999998" header="0.511811023622047" footer="0.511811023622047"/>
  <pageSetup paperSize="9" scale="85" orientation="portrait" horizontalDpi="300" verticalDpi="300" r:id="rId1"/>
  <rowBreaks count="1" manualBreakCount="1">
    <brk id="37" max="1"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1C90E-8F6D-4835-A181-B0E3F6D921D0}">
  <sheetPr codeName="Tabelle10"/>
  <dimension ref="A1:N90"/>
  <sheetViews>
    <sheetView topLeftCell="A79" zoomScaleNormal="100" workbookViewId="0">
      <selection activeCell="I56" sqref="I56"/>
    </sheetView>
  </sheetViews>
  <sheetFormatPr baseColWidth="10" defaultRowHeight="14.4"/>
  <cols>
    <col min="1" max="1" width="30.6640625" customWidth="1"/>
    <col min="2" max="2" width="18.6640625" customWidth="1"/>
  </cols>
  <sheetData>
    <row r="1" spans="1:14" ht="15.75" customHeight="1">
      <c r="A1" s="416" t="s">
        <v>32</v>
      </c>
      <c r="B1" s="416"/>
      <c r="C1" s="416"/>
      <c r="D1" s="416"/>
      <c r="E1" s="416"/>
      <c r="F1" s="416"/>
      <c r="G1" s="416"/>
      <c r="H1" s="416"/>
      <c r="I1" s="416"/>
      <c r="J1" s="416"/>
      <c r="K1" s="416"/>
      <c r="L1" s="416"/>
      <c r="M1" s="416"/>
      <c r="N1" s="416"/>
    </row>
    <row r="2" spans="1:14" ht="15" customHeight="1">
      <c r="A2" s="417" t="s">
        <v>33</v>
      </c>
      <c r="B2" s="417"/>
      <c r="C2" s="417"/>
      <c r="D2" s="417"/>
      <c r="E2" s="417"/>
      <c r="F2" s="417"/>
      <c r="G2" s="417"/>
      <c r="H2" s="417"/>
      <c r="I2" s="417"/>
      <c r="J2" s="417"/>
      <c r="K2" s="417"/>
      <c r="L2" s="417"/>
      <c r="M2" s="417"/>
      <c r="N2" s="417"/>
    </row>
    <row r="3" spans="1:14">
      <c r="A3" s="256"/>
      <c r="B3" s="256"/>
      <c r="C3" s="256"/>
      <c r="D3" s="256"/>
      <c r="E3" s="256"/>
      <c r="F3" s="256"/>
      <c r="G3" s="256"/>
      <c r="H3" s="256"/>
      <c r="I3" s="256"/>
      <c r="J3" s="256"/>
      <c r="K3" s="256"/>
      <c r="L3" s="256"/>
      <c r="M3" s="256"/>
      <c r="N3" s="256"/>
    </row>
    <row r="4" spans="1:14" ht="15.6">
      <c r="A4" s="257" t="s">
        <v>605</v>
      </c>
      <c r="B4" s="258"/>
      <c r="C4" s="258"/>
      <c r="D4" s="258"/>
      <c r="E4" s="258"/>
      <c r="F4" s="258"/>
      <c r="G4" s="258"/>
      <c r="H4" s="258"/>
    </row>
    <row r="5" spans="1:14">
      <c r="A5" s="259"/>
      <c r="B5" s="258"/>
      <c r="C5" s="258"/>
      <c r="D5" s="258"/>
      <c r="E5" s="258"/>
      <c r="F5" s="258"/>
      <c r="G5" s="258"/>
      <c r="H5" s="258"/>
    </row>
    <row r="6" spans="1:14">
      <c r="A6" s="260" t="s">
        <v>606</v>
      </c>
      <c r="B6" s="258"/>
      <c r="C6" s="258"/>
      <c r="D6" s="258"/>
      <c r="E6" s="258"/>
      <c r="F6" s="258"/>
      <c r="G6" s="258"/>
      <c r="H6" s="258"/>
    </row>
    <row r="7" spans="1:14">
      <c r="A7" s="259"/>
      <c r="B7" s="258"/>
      <c r="C7" s="258"/>
      <c r="D7" s="258"/>
      <c r="E7" s="258"/>
      <c r="F7" s="258"/>
      <c r="G7" s="258"/>
      <c r="H7" s="258"/>
    </row>
    <row r="8" spans="1:14">
      <c r="A8" s="259"/>
      <c r="B8" s="258"/>
      <c r="C8" s="258"/>
      <c r="D8" s="258"/>
      <c r="E8" s="258"/>
      <c r="F8" s="258"/>
      <c r="G8" s="258"/>
      <c r="H8" s="258"/>
    </row>
    <row r="9" spans="1:14">
      <c r="A9" s="261" t="s">
        <v>656</v>
      </c>
      <c r="B9" s="258"/>
      <c r="C9" s="258"/>
      <c r="D9" s="258"/>
      <c r="E9" s="258"/>
      <c r="F9" s="258"/>
      <c r="G9" s="258"/>
      <c r="H9" s="258"/>
    </row>
    <row r="10" spans="1:14">
      <c r="A10" s="259"/>
      <c r="B10" s="258"/>
      <c r="C10" s="258"/>
      <c r="D10" s="258"/>
      <c r="E10" s="258"/>
      <c r="F10" s="258"/>
      <c r="G10" s="258"/>
      <c r="H10" s="258"/>
    </row>
    <row r="11" spans="1:14" ht="249.9" customHeight="1">
      <c r="A11" s="415" t="s">
        <v>607</v>
      </c>
      <c r="B11" s="415"/>
      <c r="C11" s="415"/>
      <c r="D11" s="415"/>
      <c r="E11" s="415"/>
      <c r="F11" s="415"/>
      <c r="G11" s="415"/>
      <c r="H11" s="415"/>
    </row>
    <row r="12" spans="1:14" ht="24.9" customHeight="1">
      <c r="A12" s="259"/>
      <c r="B12" s="258"/>
      <c r="C12" s="258"/>
      <c r="D12" s="258"/>
      <c r="E12" s="258"/>
      <c r="F12" s="258"/>
      <c r="G12" s="258"/>
      <c r="H12" s="258"/>
    </row>
    <row r="13" spans="1:14" ht="105" customHeight="1">
      <c r="A13" s="415" t="s">
        <v>608</v>
      </c>
      <c r="B13" s="415"/>
      <c r="C13" s="415"/>
      <c r="D13" s="415"/>
      <c r="E13" s="415"/>
      <c r="F13" s="415"/>
      <c r="G13" s="415"/>
      <c r="H13" s="415"/>
    </row>
    <row r="14" spans="1:14">
      <c r="A14" s="260"/>
      <c r="B14" s="258"/>
      <c r="C14" s="258"/>
      <c r="D14" s="258"/>
      <c r="E14" s="258"/>
      <c r="F14" s="258"/>
      <c r="G14" s="258"/>
      <c r="H14" s="258"/>
    </row>
    <row r="15" spans="1:14" ht="120" customHeight="1">
      <c r="A15" s="418" t="s">
        <v>609</v>
      </c>
      <c r="B15" s="418"/>
      <c r="C15" s="418"/>
      <c r="D15" s="418"/>
      <c r="E15" s="418"/>
      <c r="F15" s="418"/>
      <c r="G15" s="418"/>
      <c r="H15" s="418"/>
    </row>
    <row r="16" spans="1:14">
      <c r="A16" s="260"/>
      <c r="B16" s="258"/>
      <c r="C16" s="258"/>
      <c r="D16" s="258"/>
      <c r="E16" s="258"/>
      <c r="F16" s="258"/>
      <c r="G16" s="258"/>
      <c r="H16" s="258"/>
    </row>
    <row r="17" spans="1:8" ht="110.1" customHeight="1">
      <c r="A17" s="415" t="s">
        <v>610</v>
      </c>
      <c r="B17" s="415"/>
      <c r="C17" s="415"/>
      <c r="D17" s="415"/>
      <c r="E17" s="415"/>
      <c r="F17" s="415"/>
      <c r="G17" s="415"/>
      <c r="H17" s="415"/>
    </row>
    <row r="18" spans="1:8">
      <c r="A18" s="262"/>
      <c r="B18" s="262"/>
      <c r="C18" s="262"/>
      <c r="D18" s="262"/>
      <c r="E18" s="262"/>
      <c r="F18" s="262"/>
      <c r="G18" s="262"/>
      <c r="H18" s="262"/>
    </row>
    <row r="19" spans="1:8" ht="110.1" customHeight="1">
      <c r="A19" s="415" t="s">
        <v>611</v>
      </c>
      <c r="B19" s="415"/>
      <c r="C19" s="415"/>
      <c r="D19" s="415"/>
      <c r="E19" s="415"/>
      <c r="F19" s="415"/>
      <c r="G19" s="415"/>
      <c r="H19" s="415"/>
    </row>
    <row r="20" spans="1:8">
      <c r="A20" s="260"/>
      <c r="B20" s="258"/>
      <c r="C20" s="258"/>
      <c r="D20" s="258"/>
      <c r="E20" s="258"/>
      <c r="F20" s="258"/>
      <c r="G20" s="258"/>
      <c r="H20" s="258"/>
    </row>
    <row r="21" spans="1:8" ht="110.1" customHeight="1">
      <c r="A21" s="415" t="s">
        <v>612</v>
      </c>
      <c r="B21" s="415"/>
      <c r="C21" s="415"/>
      <c r="D21" s="415"/>
      <c r="E21" s="415"/>
      <c r="F21" s="415"/>
      <c r="G21" s="415"/>
      <c r="H21" s="415"/>
    </row>
    <row r="22" spans="1:8">
      <c r="A22" s="260"/>
      <c r="B22" s="258"/>
      <c r="C22" s="258"/>
      <c r="D22" s="258"/>
      <c r="E22" s="258"/>
      <c r="F22" s="258"/>
      <c r="G22" s="258"/>
      <c r="H22" s="258"/>
    </row>
    <row r="23" spans="1:8" ht="110.1" customHeight="1">
      <c r="A23" s="415" t="s">
        <v>613</v>
      </c>
      <c r="B23" s="415"/>
      <c r="C23" s="415"/>
      <c r="D23" s="415"/>
      <c r="E23" s="415"/>
      <c r="F23" s="415"/>
      <c r="G23" s="415"/>
      <c r="H23" s="415"/>
    </row>
    <row r="24" spans="1:8">
      <c r="A24" s="260"/>
      <c r="B24" s="258"/>
      <c r="C24" s="258"/>
      <c r="D24" s="258"/>
      <c r="E24" s="258"/>
      <c r="F24" s="258"/>
      <c r="G24" s="258"/>
      <c r="H24" s="258"/>
    </row>
    <row r="25" spans="1:8" ht="110.1" customHeight="1">
      <c r="A25" s="415" t="s">
        <v>614</v>
      </c>
      <c r="B25" s="415"/>
      <c r="C25" s="415"/>
      <c r="D25" s="415"/>
      <c r="E25" s="415"/>
      <c r="F25" s="415"/>
      <c r="G25" s="415"/>
      <c r="H25" s="415"/>
    </row>
    <row r="26" spans="1:8">
      <c r="A26" s="260"/>
      <c r="B26" s="258"/>
      <c r="C26" s="258"/>
      <c r="D26" s="258"/>
      <c r="E26" s="258"/>
      <c r="F26" s="258"/>
      <c r="G26" s="258"/>
      <c r="H26" s="258"/>
    </row>
    <row r="27" spans="1:8" ht="110.1" customHeight="1">
      <c r="A27" s="415" t="s">
        <v>615</v>
      </c>
      <c r="B27" s="415"/>
      <c r="C27" s="415"/>
      <c r="D27" s="415"/>
      <c r="E27" s="415"/>
      <c r="F27" s="415"/>
      <c r="G27" s="415"/>
      <c r="H27" s="415"/>
    </row>
    <row r="28" spans="1:8">
      <c r="A28" s="263"/>
      <c r="B28" s="258"/>
      <c r="C28" s="258"/>
      <c r="D28" s="258"/>
      <c r="E28" s="258"/>
      <c r="F28" s="258"/>
      <c r="G28" s="258"/>
      <c r="H28" s="258"/>
    </row>
    <row r="29" spans="1:8" ht="15" customHeight="1">
      <c r="A29" s="420" t="s">
        <v>616</v>
      </c>
      <c r="B29" s="420"/>
      <c r="C29" s="420"/>
      <c r="D29" s="420"/>
      <c r="E29" s="420"/>
      <c r="F29" s="420"/>
      <c r="G29" s="420"/>
      <c r="H29" s="420"/>
    </row>
    <row r="30" spans="1:8">
      <c r="A30" s="263"/>
      <c r="B30" s="258"/>
      <c r="C30" s="258"/>
      <c r="D30" s="258"/>
      <c r="E30" s="258"/>
      <c r="F30" s="258"/>
      <c r="G30" s="258"/>
      <c r="H30" s="258"/>
    </row>
    <row r="31" spans="1:8">
      <c r="A31" s="264" t="s">
        <v>617</v>
      </c>
      <c r="B31" s="258"/>
      <c r="C31" s="258"/>
      <c r="D31" s="258"/>
      <c r="E31" s="258"/>
      <c r="F31" s="258"/>
      <c r="G31" s="258"/>
      <c r="H31" s="258"/>
    </row>
    <row r="32" spans="1:8">
      <c r="A32" s="263"/>
      <c r="B32" s="258"/>
      <c r="C32" s="258"/>
      <c r="D32" s="258"/>
      <c r="E32" s="258"/>
      <c r="F32" s="258"/>
      <c r="G32" s="258"/>
      <c r="H32" s="258"/>
    </row>
    <row r="33" spans="1:8" ht="135" customHeight="1">
      <c r="A33" s="418" t="s">
        <v>618</v>
      </c>
      <c r="B33" s="418"/>
      <c r="C33" s="418"/>
      <c r="D33" s="418"/>
      <c r="E33" s="418"/>
      <c r="F33" s="418"/>
      <c r="G33" s="418"/>
      <c r="H33" s="418"/>
    </row>
    <row r="34" spans="1:8">
      <c r="A34" s="263"/>
      <c r="B34" s="258"/>
      <c r="C34" s="258"/>
      <c r="D34" s="258"/>
      <c r="E34" s="258"/>
      <c r="F34" s="258"/>
      <c r="G34" s="258"/>
      <c r="H34" s="258"/>
    </row>
    <row r="35" spans="1:8" ht="35.1" customHeight="1">
      <c r="A35" s="418" t="s">
        <v>619</v>
      </c>
      <c r="B35" s="418"/>
      <c r="C35" s="418"/>
      <c r="D35" s="418"/>
      <c r="E35" s="418"/>
      <c r="F35" s="418"/>
      <c r="G35" s="418"/>
      <c r="H35" s="418"/>
    </row>
    <row r="36" spans="1:8">
      <c r="A36" s="263"/>
      <c r="B36" s="258"/>
      <c r="C36" s="258"/>
      <c r="D36" s="258"/>
      <c r="E36" s="258"/>
      <c r="F36" s="258"/>
      <c r="G36" s="258"/>
      <c r="H36" s="258"/>
    </row>
    <row r="37" spans="1:8">
      <c r="A37" s="265" t="s">
        <v>620</v>
      </c>
      <c r="B37" s="258"/>
      <c r="C37" s="258"/>
      <c r="D37" s="258"/>
      <c r="E37" s="258"/>
      <c r="F37" s="258"/>
      <c r="G37" s="258"/>
      <c r="H37" s="258"/>
    </row>
    <row r="38" spans="1:8">
      <c r="A38" s="265"/>
      <c r="B38" s="258"/>
      <c r="C38" s="258"/>
      <c r="D38" s="258"/>
      <c r="E38" s="258"/>
      <c r="F38" s="258"/>
      <c r="G38" s="258"/>
      <c r="H38" s="258"/>
    </row>
    <row r="39" spans="1:8">
      <c r="A39" s="266" t="s">
        <v>621</v>
      </c>
      <c r="B39" s="266" t="s">
        <v>622</v>
      </c>
      <c r="C39" s="258"/>
      <c r="D39" s="258"/>
      <c r="E39" s="258"/>
      <c r="F39" s="258"/>
      <c r="G39" s="258"/>
      <c r="H39" s="258"/>
    </row>
    <row r="40" spans="1:8" ht="24.9" customHeight="1">
      <c r="A40" s="267" t="s">
        <v>623</v>
      </c>
      <c r="B40" s="267">
        <v>75</v>
      </c>
      <c r="C40" s="258"/>
      <c r="D40" s="258"/>
      <c r="E40" s="258"/>
      <c r="F40" s="258"/>
      <c r="G40" s="258"/>
      <c r="H40" s="258"/>
    </row>
    <row r="41" spans="1:8" ht="24.9" customHeight="1">
      <c r="A41" s="267" t="s">
        <v>624</v>
      </c>
      <c r="B41" s="267">
        <v>50</v>
      </c>
      <c r="C41" s="258"/>
      <c r="D41" s="258"/>
      <c r="E41" s="258"/>
      <c r="F41" s="258"/>
      <c r="G41" s="258"/>
      <c r="H41" s="258"/>
    </row>
    <row r="42" spans="1:8" ht="24.9" customHeight="1">
      <c r="A42" s="267" t="s">
        <v>625</v>
      </c>
      <c r="B42" s="267">
        <v>25</v>
      </c>
      <c r="C42" s="258"/>
      <c r="D42" s="258"/>
      <c r="E42" s="258"/>
      <c r="F42" s="258"/>
      <c r="G42" s="258"/>
      <c r="H42" s="258"/>
    </row>
    <row r="43" spans="1:8" ht="24.9" customHeight="1">
      <c r="A43" s="267" t="s">
        <v>626</v>
      </c>
      <c r="B43" s="267">
        <v>0</v>
      </c>
      <c r="C43" s="258"/>
      <c r="D43" s="258"/>
      <c r="E43" s="258"/>
      <c r="F43" s="258"/>
      <c r="G43" s="258"/>
      <c r="H43" s="258"/>
    </row>
    <row r="44" spans="1:8">
      <c r="A44" s="263"/>
      <c r="B44" s="258"/>
      <c r="C44" s="258"/>
      <c r="D44" s="258"/>
      <c r="E44" s="258"/>
      <c r="F44" s="258"/>
      <c r="G44" s="258"/>
      <c r="H44" s="258"/>
    </row>
    <row r="45" spans="1:8">
      <c r="A45" s="265" t="s">
        <v>627</v>
      </c>
      <c r="B45" s="258"/>
      <c r="C45" s="258"/>
      <c r="D45" s="258"/>
      <c r="E45" s="258"/>
      <c r="F45" s="258"/>
      <c r="G45" s="258"/>
      <c r="H45" s="258"/>
    </row>
    <row r="46" spans="1:8">
      <c r="A46" s="263"/>
      <c r="B46" s="258"/>
      <c r="C46" s="258"/>
      <c r="D46" s="258"/>
      <c r="E46" s="258"/>
      <c r="F46" s="258"/>
      <c r="G46" s="258"/>
      <c r="H46" s="258"/>
    </row>
    <row r="47" spans="1:8">
      <c r="A47" s="266" t="s">
        <v>621</v>
      </c>
      <c r="B47" s="266" t="s">
        <v>622</v>
      </c>
      <c r="C47" s="258"/>
      <c r="D47" s="258"/>
      <c r="E47" s="258"/>
      <c r="F47" s="258"/>
      <c r="G47" s="258"/>
      <c r="H47" s="258"/>
    </row>
    <row r="48" spans="1:8" ht="24.9" customHeight="1">
      <c r="A48" s="277" t="s">
        <v>628</v>
      </c>
      <c r="B48" s="268">
        <v>75</v>
      </c>
      <c r="C48" s="258"/>
      <c r="D48" s="258"/>
      <c r="E48" s="258"/>
      <c r="F48" s="258"/>
      <c r="G48" s="258"/>
      <c r="H48" s="258"/>
    </row>
    <row r="49" spans="1:8" ht="24.9" customHeight="1">
      <c r="A49" s="268" t="s">
        <v>629</v>
      </c>
      <c r="B49" s="268">
        <v>50</v>
      </c>
      <c r="C49" s="258"/>
      <c r="D49" s="258"/>
      <c r="E49" s="258"/>
      <c r="F49" s="258"/>
      <c r="G49" s="258"/>
      <c r="H49" s="258"/>
    </row>
    <row r="50" spans="1:8" ht="24.9" customHeight="1">
      <c r="A50" s="268" t="s">
        <v>630</v>
      </c>
      <c r="B50" s="268">
        <v>25</v>
      </c>
      <c r="C50" s="258"/>
      <c r="D50" s="258"/>
      <c r="E50" s="258"/>
      <c r="F50" s="258"/>
      <c r="G50" s="258"/>
      <c r="H50" s="258"/>
    </row>
    <row r="51" spans="1:8" ht="24.9" customHeight="1">
      <c r="A51" s="268" t="s">
        <v>631</v>
      </c>
      <c r="B51" s="268">
        <v>0</v>
      </c>
      <c r="C51" s="258"/>
      <c r="D51" s="258"/>
      <c r="E51" s="258"/>
      <c r="F51" s="258"/>
      <c r="G51" s="258"/>
      <c r="H51" s="258"/>
    </row>
    <row r="52" spans="1:8">
      <c r="A52" s="268"/>
      <c r="B52" s="268"/>
      <c r="C52" s="258"/>
      <c r="D52" s="258"/>
      <c r="E52" s="258"/>
      <c r="F52" s="258"/>
      <c r="G52" s="258"/>
      <c r="H52" s="258"/>
    </row>
    <row r="53" spans="1:8">
      <c r="A53" s="269" t="s">
        <v>632</v>
      </c>
      <c r="B53" s="270"/>
      <c r="C53" s="271"/>
      <c r="D53" s="271"/>
      <c r="E53" s="258"/>
      <c r="F53" s="258"/>
      <c r="G53" s="258"/>
      <c r="H53" s="258"/>
    </row>
    <row r="54" spans="1:8">
      <c r="A54" s="269"/>
      <c r="B54" s="270"/>
      <c r="C54" s="271"/>
      <c r="D54" s="271"/>
      <c r="E54" s="258"/>
      <c r="F54" s="258"/>
      <c r="G54" s="258"/>
      <c r="H54" s="258"/>
    </row>
    <row r="55" spans="1:8">
      <c r="A55" s="272"/>
    </row>
    <row r="56" spans="1:8">
      <c r="A56" s="264" t="s">
        <v>633</v>
      </c>
      <c r="B56" s="264"/>
      <c r="C56" s="264"/>
      <c r="D56" s="264"/>
      <c r="E56" s="264"/>
      <c r="F56" s="264"/>
      <c r="G56" s="264"/>
    </row>
    <row r="57" spans="1:8">
      <c r="A57" s="272"/>
    </row>
    <row r="58" spans="1:8" ht="60" customHeight="1">
      <c r="A58" s="419" t="s">
        <v>634</v>
      </c>
      <c r="B58" s="419"/>
      <c r="C58" s="419"/>
      <c r="D58" s="419"/>
      <c r="E58" s="419"/>
      <c r="F58" s="419"/>
      <c r="G58" s="419"/>
      <c r="H58" s="419"/>
    </row>
    <row r="59" spans="1:8">
      <c r="A59" s="272"/>
    </row>
    <row r="60" spans="1:8">
      <c r="A60" s="273" t="s">
        <v>635</v>
      </c>
      <c r="B60" s="258"/>
    </row>
    <row r="61" spans="1:8">
      <c r="A61" s="258"/>
      <c r="B61" s="258"/>
    </row>
    <row r="62" spans="1:8">
      <c r="A62" s="274" t="s">
        <v>636</v>
      </c>
      <c r="B62" s="274" t="s">
        <v>622</v>
      </c>
    </row>
    <row r="63" spans="1:8" ht="69.900000000000006" customHeight="1">
      <c r="A63" s="275" t="s">
        <v>654</v>
      </c>
      <c r="B63" s="276">
        <v>20</v>
      </c>
    </row>
    <row r="64" spans="1:8" ht="69.900000000000006" customHeight="1">
      <c r="A64" s="275" t="s">
        <v>637</v>
      </c>
      <c r="B64" s="276">
        <v>15</v>
      </c>
    </row>
    <row r="65" spans="1:5" ht="69.900000000000006" customHeight="1">
      <c r="A65" s="275" t="s">
        <v>638</v>
      </c>
      <c r="B65" s="276">
        <v>10</v>
      </c>
    </row>
    <row r="66" spans="1:5" ht="69.900000000000006" customHeight="1">
      <c r="A66" s="275" t="s">
        <v>639</v>
      </c>
      <c r="B66" s="276">
        <v>5</v>
      </c>
    </row>
    <row r="67" spans="1:5" ht="69.900000000000006" customHeight="1">
      <c r="A67" s="275" t="s">
        <v>640</v>
      </c>
      <c r="B67" s="276">
        <v>0</v>
      </c>
    </row>
    <row r="68" spans="1:5">
      <c r="A68" s="272"/>
    </row>
    <row r="69" spans="1:5">
      <c r="A69" s="272"/>
    </row>
    <row r="70" spans="1:5">
      <c r="A70" s="273" t="s">
        <v>641</v>
      </c>
      <c r="B70" s="258"/>
      <c r="C70" s="258"/>
      <c r="D70" s="258"/>
      <c r="E70" s="258"/>
    </row>
    <row r="71" spans="1:5">
      <c r="A71" s="258"/>
      <c r="B71" s="258"/>
      <c r="C71" s="258"/>
      <c r="D71" s="258"/>
      <c r="E71" s="258"/>
    </row>
    <row r="72" spans="1:5">
      <c r="A72" s="274" t="s">
        <v>636</v>
      </c>
      <c r="B72" s="274" t="s">
        <v>622</v>
      </c>
      <c r="C72" s="258"/>
      <c r="D72" s="258"/>
      <c r="E72" s="258"/>
    </row>
    <row r="73" spans="1:5" ht="69.900000000000006" customHeight="1">
      <c r="A73" s="275" t="s">
        <v>642</v>
      </c>
      <c r="B73" s="276">
        <v>20</v>
      </c>
      <c r="C73" s="258"/>
      <c r="D73" s="258"/>
      <c r="E73" s="258"/>
    </row>
    <row r="74" spans="1:5" ht="50.1" customHeight="1">
      <c r="A74" s="275" t="s">
        <v>643</v>
      </c>
      <c r="B74" s="276">
        <v>15</v>
      </c>
      <c r="C74" s="258"/>
      <c r="D74" s="258"/>
      <c r="E74" s="258"/>
    </row>
    <row r="75" spans="1:5" ht="50.1" customHeight="1">
      <c r="A75" s="275" t="s">
        <v>644</v>
      </c>
      <c r="B75" s="276">
        <v>10</v>
      </c>
      <c r="C75" s="258"/>
      <c r="D75" s="258"/>
      <c r="E75" s="258"/>
    </row>
    <row r="76" spans="1:5" ht="50.1" customHeight="1">
      <c r="A76" s="275" t="s">
        <v>645</v>
      </c>
      <c r="B76" s="276">
        <v>5</v>
      </c>
      <c r="C76" s="258"/>
      <c r="D76" s="258"/>
      <c r="E76" s="258"/>
    </row>
    <row r="77" spans="1:5" ht="50.1" customHeight="1">
      <c r="A77" s="275" t="s">
        <v>646</v>
      </c>
      <c r="B77" s="276">
        <v>0</v>
      </c>
      <c r="C77" s="258"/>
      <c r="D77" s="258"/>
      <c r="E77" s="258"/>
    </row>
    <row r="78" spans="1:5">
      <c r="A78" s="272"/>
    </row>
    <row r="79" spans="1:5">
      <c r="A79" s="272"/>
    </row>
    <row r="80" spans="1:5">
      <c r="A80" s="273" t="s">
        <v>647</v>
      </c>
      <c r="B80" s="258"/>
    </row>
    <row r="81" spans="1:2">
      <c r="A81" s="258"/>
      <c r="B81" s="258"/>
    </row>
    <row r="82" spans="1:2">
      <c r="A82" s="274" t="s">
        <v>636</v>
      </c>
      <c r="B82" s="274" t="s">
        <v>622</v>
      </c>
    </row>
    <row r="83" spans="1:2" ht="69.900000000000006" customHeight="1">
      <c r="A83" s="275" t="s">
        <v>648</v>
      </c>
      <c r="B83" s="276">
        <v>10</v>
      </c>
    </row>
    <row r="84" spans="1:2" ht="50.1" customHeight="1">
      <c r="A84" s="275" t="s">
        <v>649</v>
      </c>
      <c r="B84" s="276">
        <v>7</v>
      </c>
    </row>
    <row r="85" spans="1:2" ht="50.1" customHeight="1">
      <c r="A85" s="275" t="s">
        <v>650</v>
      </c>
      <c r="B85" s="276">
        <v>4</v>
      </c>
    </row>
    <row r="86" spans="1:2" ht="50.1" customHeight="1">
      <c r="A86" s="275" t="s">
        <v>651</v>
      </c>
      <c r="B86" s="276">
        <v>2</v>
      </c>
    </row>
    <row r="87" spans="1:2" ht="50.1" customHeight="1">
      <c r="A87" s="275" t="s">
        <v>652</v>
      </c>
      <c r="B87" s="276">
        <v>0</v>
      </c>
    </row>
    <row r="88" spans="1:2">
      <c r="A88" s="272"/>
    </row>
    <row r="89" spans="1:2">
      <c r="A89" s="272"/>
    </row>
    <row r="90" spans="1:2">
      <c r="A90" s="269" t="s">
        <v>653</v>
      </c>
    </row>
  </sheetData>
  <sheetProtection algorithmName="SHA-512" hashValue="fYVyAFh1ClLwm446Sh+CHqrZ22s6tobUOZ34QXXdMo9ZxZW31+7S1OMFH9VTeqXEQ173s7V/rfXcQP/QuhkVcQ==" saltValue="PRcZrr2n6Bfp+TZZ7CuP3Q==" spinCount="100000" sheet="1" objects="1" scenarios="1"/>
  <mergeCells count="15">
    <mergeCell ref="A33:H33"/>
    <mergeCell ref="A35:H35"/>
    <mergeCell ref="A58:H58"/>
    <mergeCell ref="A19:H19"/>
    <mergeCell ref="A21:H21"/>
    <mergeCell ref="A23:H23"/>
    <mergeCell ref="A25:H25"/>
    <mergeCell ref="A27:H27"/>
    <mergeCell ref="A29:H29"/>
    <mergeCell ref="A17:H17"/>
    <mergeCell ref="A1:N1"/>
    <mergeCell ref="A2:N2"/>
    <mergeCell ref="A11:H11"/>
    <mergeCell ref="A13:H13"/>
    <mergeCell ref="A15:H15"/>
  </mergeCells>
  <pageMargins left="0.7" right="0.7" top="0.78740157499999996" bottom="0.78740157499999996" header="0.3" footer="0.3"/>
  <pageSetup paperSize="9" scale="45" orientation="portrait" r:id="rId1"/>
  <rowBreaks count="1" manualBreakCount="1">
    <brk id="33"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2:M43"/>
  <sheetViews>
    <sheetView zoomScaleNormal="100" workbookViewId="0">
      <selection activeCell="C1" sqref="C1"/>
    </sheetView>
  </sheetViews>
  <sheetFormatPr baseColWidth="10" defaultColWidth="10.6640625" defaultRowHeight="15" customHeight="1"/>
  <cols>
    <col min="1" max="1" width="4" style="1" customWidth="1"/>
    <col min="2" max="2" width="19.44140625" style="1" customWidth="1"/>
    <col min="3" max="3" width="19.6640625" style="1" customWidth="1"/>
    <col min="4" max="7" width="13.33203125" style="1" customWidth="1"/>
    <col min="8" max="8" width="15.33203125" style="1" customWidth="1"/>
    <col min="9" max="9" width="17.6640625" style="1" customWidth="1"/>
    <col min="10" max="10" width="20.33203125" style="1" customWidth="1"/>
    <col min="11" max="11" width="13" style="1" customWidth="1"/>
    <col min="12" max="12" width="18.109375" style="1" customWidth="1"/>
    <col min="13" max="13" width="17.6640625" style="1" customWidth="1"/>
  </cols>
  <sheetData>
    <row r="2" spans="1:13" ht="15.6">
      <c r="A2" s="92" t="s">
        <v>32</v>
      </c>
    </row>
    <row r="3" spans="1:13" ht="14.4">
      <c r="A3" s="10" t="s">
        <v>33</v>
      </c>
    </row>
    <row r="5" spans="1:13" ht="14.4">
      <c r="A5" s="93"/>
      <c r="B5" s="93"/>
      <c r="D5" s="94" t="s">
        <v>202</v>
      </c>
      <c r="E5" s="399">
        <f>'1. Allgemeine Angaben'!B6</f>
        <v>0</v>
      </c>
      <c r="F5" s="399"/>
      <c r="G5" s="399"/>
      <c r="H5" s="399"/>
      <c r="I5" s="399"/>
      <c r="J5" s="399"/>
    </row>
    <row r="7" spans="1:13" ht="17.399999999999999">
      <c r="A7" s="8" t="s">
        <v>31</v>
      </c>
    </row>
    <row r="8" spans="1:13" ht="14.4">
      <c r="C8" s="454" t="s">
        <v>578</v>
      </c>
      <c r="D8" s="454"/>
      <c r="E8" s="454"/>
      <c r="F8" s="454"/>
      <c r="G8" s="454"/>
      <c r="H8" s="454"/>
      <c r="I8" s="454"/>
      <c r="J8" s="454" t="s">
        <v>528</v>
      </c>
      <c r="K8" s="454"/>
      <c r="L8" s="454"/>
      <c r="M8" s="218" t="s">
        <v>579</v>
      </c>
    </row>
    <row r="9" spans="1:13" ht="31.2" thickBot="1">
      <c r="A9" s="219" t="s">
        <v>205</v>
      </c>
      <c r="B9" s="219" t="s">
        <v>580</v>
      </c>
      <c r="C9" s="219" t="s">
        <v>581</v>
      </c>
      <c r="D9" s="219" t="s">
        <v>582</v>
      </c>
      <c r="E9" s="219" t="s">
        <v>583</v>
      </c>
      <c r="F9" s="219" t="s">
        <v>584</v>
      </c>
      <c r="G9" s="219" t="s">
        <v>585</v>
      </c>
      <c r="H9" s="219" t="s">
        <v>586</v>
      </c>
      <c r="I9" s="219" t="s">
        <v>587</v>
      </c>
      <c r="J9" s="219" t="s">
        <v>216</v>
      </c>
      <c r="K9" s="219" t="s">
        <v>588</v>
      </c>
      <c r="L9" s="219" t="s">
        <v>589</v>
      </c>
      <c r="M9" s="219" t="s">
        <v>587</v>
      </c>
    </row>
    <row r="10" spans="1:13" ht="14.4">
      <c r="A10" s="220">
        <v>1</v>
      </c>
      <c r="B10" s="220" t="s">
        <v>222</v>
      </c>
      <c r="C10" s="221">
        <f>'4. Einzelraumkalkulation'!L146</f>
        <v>579483.56000000041</v>
      </c>
      <c r="D10" s="222" t="e">
        <f>'4. Einzelraumkalkulation'!M146</f>
        <v>#DIV/0!</v>
      </c>
      <c r="E10" s="223" t="e">
        <f>'4. Einzelraumkalkulation'!O146</f>
        <v>#DIV/0!</v>
      </c>
      <c r="F10" s="224">
        <f>'5. Objektbetreuung'!O12</f>
        <v>0</v>
      </c>
      <c r="G10" s="224" t="e">
        <f>'6. Mehraufwand'!G14</f>
        <v>#DIV/0!</v>
      </c>
      <c r="H10" s="288">
        <f>((((C10*100)/$C$19)/100)*(1500*4))</f>
        <v>1414.548542873584</v>
      </c>
      <c r="I10" s="289" t="e">
        <f>SUM(E10:H10)</f>
        <v>#DIV/0!</v>
      </c>
      <c r="J10" s="226">
        <f>SUM('7. Grundreinigung'!D21+'7. Grundreinigung'!L21+'7. Grundreinigung'!P21)</f>
        <v>2750.5299999999997</v>
      </c>
      <c r="K10" s="227" t="e">
        <f>'7. Grundreinigung'!F21+'7. Grundreinigung'!N21+'7. Grundreinigung'!R21</f>
        <v>#DIV/0!</v>
      </c>
      <c r="L10" s="228" t="e">
        <f>'7. Grundreinigung'!T21</f>
        <v>#DIV/0!</v>
      </c>
      <c r="M10" s="225" t="e">
        <f>SUM(L10+I10)</f>
        <v>#DIV/0!</v>
      </c>
    </row>
    <row r="11" spans="1:13" ht="14.4">
      <c r="A11" s="229">
        <v>2</v>
      </c>
      <c r="B11" s="229" t="s">
        <v>347</v>
      </c>
      <c r="C11" s="230">
        <f>'4. Einzelraumkalkulation'!L152</f>
        <v>26294.02</v>
      </c>
      <c r="D11" s="231" t="e">
        <f>'4. Einzelraumkalkulation'!M152</f>
        <v>#DIV/0!</v>
      </c>
      <c r="E11" s="232" t="e">
        <f>'4. Einzelraumkalkulation'!O152</f>
        <v>#DIV/0!</v>
      </c>
      <c r="F11" s="224">
        <f>'5. Objektbetreuung'!O13</f>
        <v>0</v>
      </c>
      <c r="G11" s="233" t="e">
        <f>'6. Mehraufwand'!G15</f>
        <v>#DIV/0!</v>
      </c>
      <c r="H11" s="291">
        <f t="shared" ref="H11:H18" si="0">((((C11*100)/$C$19)/100)*(1500*4))</f>
        <v>64.185026538611126</v>
      </c>
      <c r="I11" s="234" t="e">
        <f>SUM(E11:H11)</f>
        <v>#DIV/0!</v>
      </c>
      <c r="J11" s="235"/>
      <c r="K11" s="236"/>
      <c r="L11" s="237"/>
      <c r="M11" s="238" t="e">
        <f>SUM(L11+I11)</f>
        <v>#DIV/0!</v>
      </c>
    </row>
    <row r="12" spans="1:13" ht="14.4">
      <c r="A12" s="229">
        <v>3</v>
      </c>
      <c r="B12" s="229" t="s">
        <v>353</v>
      </c>
      <c r="C12" s="230">
        <f>'4. Einzelraumkalkulation'!L173</f>
        <v>126577.70999999999</v>
      </c>
      <c r="D12" s="231" t="e">
        <f>'4. Einzelraumkalkulation'!M173</f>
        <v>#DIV/0!</v>
      </c>
      <c r="E12" s="232" t="e">
        <f>'4. Einzelraumkalkulation'!O173</f>
        <v>#DIV/0!</v>
      </c>
      <c r="F12" s="224">
        <f>'5. Objektbetreuung'!O14</f>
        <v>0</v>
      </c>
      <c r="G12" s="233" t="e">
        <f>'6. Mehraufwand'!G16</f>
        <v>#DIV/0!</v>
      </c>
      <c r="H12" s="291">
        <f t="shared" si="0"/>
        <v>308.98256240569617</v>
      </c>
      <c r="I12" s="234" t="e">
        <f>SUM(E12:H12)</f>
        <v>#DIV/0!</v>
      </c>
      <c r="J12" s="235"/>
      <c r="K12" s="236"/>
      <c r="L12" s="237"/>
      <c r="M12" s="238" t="e">
        <f>SUM(L12+I12)</f>
        <v>#DIV/0!</v>
      </c>
    </row>
    <row r="13" spans="1:13" ht="14.4">
      <c r="A13" s="239">
        <v>4</v>
      </c>
      <c r="B13" s="229" t="s">
        <v>369</v>
      </c>
      <c r="C13" s="230">
        <f>'4. Einzelraumkalkulation'!L269</f>
        <v>858922.61999999976</v>
      </c>
      <c r="D13" s="231" t="e">
        <f>'4. Einzelraumkalkulation'!M269</f>
        <v>#DIV/0!</v>
      </c>
      <c r="E13" s="232" t="e">
        <f>'4. Einzelraumkalkulation'!O269</f>
        <v>#DIV/0!</v>
      </c>
      <c r="F13" s="224">
        <f>'5. Objektbetreuung'!O15</f>
        <v>0</v>
      </c>
      <c r="G13" s="233" t="e">
        <f>'6. Mehraufwand'!G17</f>
        <v>#DIV/0!</v>
      </c>
      <c r="H13" s="291">
        <f t="shared" si="0"/>
        <v>2096.6733561210258</v>
      </c>
      <c r="I13" s="234" t="e">
        <f>SUM(E13:H13)</f>
        <v>#DIV/0!</v>
      </c>
      <c r="J13" s="235">
        <f>'7. Grundreinigung'!D22+'7. Grundreinigung'!L22+'7. Grundreinigung'!P22</f>
        <v>1982.88</v>
      </c>
      <c r="K13" s="236" t="e">
        <f>'7. Grundreinigung'!F22+'7. Grundreinigung'!N22+'7. Grundreinigung'!R22</f>
        <v>#DIV/0!</v>
      </c>
      <c r="L13" s="306" t="e">
        <f>'7. Grundreinigung'!T22</f>
        <v>#DIV/0!</v>
      </c>
      <c r="M13" s="314" t="e">
        <f>SUM(L13+I13)</f>
        <v>#DIV/0!</v>
      </c>
    </row>
    <row r="14" spans="1:13" ht="14.4">
      <c r="A14" s="220">
        <v>5</v>
      </c>
      <c r="B14" s="220" t="s">
        <v>419</v>
      </c>
      <c r="C14" s="221">
        <f>'4. Einzelraumkalkulation'!L371</f>
        <v>426533.7999999997</v>
      </c>
      <c r="D14" s="222" t="e">
        <f>'4. Einzelraumkalkulation'!M371</f>
        <v>#DIV/0!</v>
      </c>
      <c r="E14" s="224" t="e">
        <f>'4. Einzelraumkalkulation'!O371</f>
        <v>#DIV/0!</v>
      </c>
      <c r="F14" s="224">
        <f>'5. Objektbetreuung'!O16</f>
        <v>0</v>
      </c>
      <c r="G14" s="224" t="e">
        <f>'6. Mehraufwand'!G18</f>
        <v>#DIV/0!</v>
      </c>
      <c r="H14" s="291">
        <f t="shared" si="0"/>
        <v>1041.1904787710146</v>
      </c>
      <c r="I14" s="245" t="e">
        <f t="shared" ref="I14:I18" si="1">E14+F14+G14+H14</f>
        <v>#DIV/0!</v>
      </c>
      <c r="J14" s="226">
        <f>'7. Grundreinigung'!D23+'7. Grundreinigung'!H23+'7. Grundreinigung'!L23+'7. Grundreinigung'!P23</f>
        <v>3499.01</v>
      </c>
      <c r="K14" s="227" t="e">
        <f>'7. Grundreinigung'!F23+'7. Grundreinigung'!J23+'7. Grundreinigung'!N23+'7. Grundreinigung'!R23</f>
        <v>#DIV/0!</v>
      </c>
      <c r="L14" s="228" t="e">
        <f>'7. Grundreinigung'!T23</f>
        <v>#DIV/0!</v>
      </c>
      <c r="M14" s="315" t="e">
        <f t="shared" ref="M14:M18" si="2">L14+I14</f>
        <v>#DIV/0!</v>
      </c>
    </row>
    <row r="15" spans="1:13" ht="14.4">
      <c r="A15" s="229">
        <v>6</v>
      </c>
      <c r="B15" s="229" t="s">
        <v>449</v>
      </c>
      <c r="C15" s="230">
        <f>'4. Einzelraumkalkulation'!L441</f>
        <v>277169.27000000008</v>
      </c>
      <c r="D15" s="231" t="e">
        <f>'4. Einzelraumkalkulation'!M441</f>
        <v>#DIV/0!</v>
      </c>
      <c r="E15" s="233" t="e">
        <f>'4. Einzelraumkalkulation'!O441</f>
        <v>#DIV/0!</v>
      </c>
      <c r="F15" s="233">
        <f>'5. Objektbetreuung'!O17</f>
        <v>0</v>
      </c>
      <c r="G15" s="233" t="e">
        <f>'6. Mehraufwand'!G19</f>
        <v>#DIV/0!</v>
      </c>
      <c r="H15" s="291">
        <f t="shared" si="0"/>
        <v>676.58414158951268</v>
      </c>
      <c r="I15" s="245" t="e">
        <f t="shared" si="1"/>
        <v>#DIV/0!</v>
      </c>
      <c r="J15" s="235">
        <f>'7. Grundreinigung'!D24+'7. Grundreinigung'!L24+'7. Grundreinigung'!P24</f>
        <v>1211.28</v>
      </c>
      <c r="K15" s="236" t="e">
        <f>'7. Grundreinigung'!F24+'7. Grundreinigung'!N24+'7. Grundreinigung'!R24</f>
        <v>#DIV/0!</v>
      </c>
      <c r="L15" s="237" t="e">
        <f>'7. Grundreinigung'!T24</f>
        <v>#DIV/0!</v>
      </c>
      <c r="M15" s="245" t="e">
        <f t="shared" si="2"/>
        <v>#DIV/0!</v>
      </c>
    </row>
    <row r="16" spans="1:13" ht="14.4">
      <c r="A16" s="229">
        <v>7</v>
      </c>
      <c r="B16" s="229" t="s">
        <v>472</v>
      </c>
      <c r="C16" s="230">
        <f>'4. Einzelraumkalkulation'!L475</f>
        <v>34423.26</v>
      </c>
      <c r="D16" s="231" t="e">
        <f>'4. Einzelraumkalkulation'!M475</f>
        <v>#DIV/0!</v>
      </c>
      <c r="E16" s="233" t="e">
        <f>'4. Einzelraumkalkulation'!O475</f>
        <v>#DIV/0!</v>
      </c>
      <c r="F16" s="233">
        <f>'5. Objektbetreuung'!O18</f>
        <v>0</v>
      </c>
      <c r="G16" s="233" t="e">
        <f>'6. Mehraufwand'!G20</f>
        <v>#DIV/0!</v>
      </c>
      <c r="H16" s="291">
        <f t="shared" si="0"/>
        <v>84.028910628557782</v>
      </c>
      <c r="I16" s="245" t="e">
        <f t="shared" si="1"/>
        <v>#DIV/0!</v>
      </c>
      <c r="J16" s="235"/>
      <c r="K16" s="236"/>
      <c r="L16" s="237"/>
      <c r="M16" s="245" t="e">
        <f t="shared" si="2"/>
        <v>#DIV/0!</v>
      </c>
    </row>
    <row r="17" spans="1:13" ht="14.4">
      <c r="A17" s="239">
        <v>8</v>
      </c>
      <c r="B17" s="229" t="s">
        <v>484</v>
      </c>
      <c r="C17" s="230">
        <f>'4. Einzelraumkalkulation'!L508</f>
        <v>43106.990000000005</v>
      </c>
      <c r="D17" s="231" t="e">
        <f>'4. Einzelraumkalkulation'!M508</f>
        <v>#DIV/0!</v>
      </c>
      <c r="E17" s="233" t="e">
        <f>'4. Einzelraumkalkulation'!O508</f>
        <v>#DIV/0!</v>
      </c>
      <c r="F17" s="233">
        <f>'5. Objektbetreuung'!O19</f>
        <v>0</v>
      </c>
      <c r="G17" s="233" t="e">
        <f>'6. Mehraufwand'!G21</f>
        <v>#DIV/0!</v>
      </c>
      <c r="H17" s="291">
        <f t="shared" si="0"/>
        <v>105.22633272316841</v>
      </c>
      <c r="I17" s="245" t="e">
        <f t="shared" si="1"/>
        <v>#DIV/0!</v>
      </c>
      <c r="J17" s="235"/>
      <c r="K17" s="236"/>
      <c r="L17" s="237"/>
      <c r="M17" s="313" t="e">
        <f t="shared" si="2"/>
        <v>#DIV/0!</v>
      </c>
    </row>
    <row r="18" spans="1:13" thickBot="1">
      <c r="A18" s="220">
        <v>9</v>
      </c>
      <c r="B18" s="239" t="s">
        <v>492</v>
      </c>
      <c r="C18" s="240">
        <f>'4. Einzelraumkalkulation'!L536</f>
        <v>85447.09</v>
      </c>
      <c r="D18" s="241" t="e">
        <f>'4. Einzelraumkalkulation'!M536</f>
        <v>#DIV/0!</v>
      </c>
      <c r="E18" s="242" t="e">
        <f>'4. Einzelraumkalkulation'!O536</f>
        <v>#DIV/0!</v>
      </c>
      <c r="F18" s="242">
        <f>'5. Objektbetreuung'!O20</f>
        <v>0</v>
      </c>
      <c r="G18" s="242" t="e">
        <f>'6. Mehraufwand'!G22</f>
        <v>#DIV/0!</v>
      </c>
      <c r="H18" s="290">
        <f t="shared" si="0"/>
        <v>208.58064834882961</v>
      </c>
      <c r="I18" s="292" t="e">
        <f t="shared" si="1"/>
        <v>#DIV/0!</v>
      </c>
      <c r="J18" s="246">
        <f>'7. Grundreinigung'!D25+'7. Grundreinigung'!P25</f>
        <v>860.58</v>
      </c>
      <c r="K18" s="243" t="e">
        <f>'7. Grundreinigung'!F25+'7. Grundreinigung'!R25</f>
        <v>#DIV/0!</v>
      </c>
      <c r="L18" s="244" t="e">
        <f>'7. Grundreinigung'!T25</f>
        <v>#DIV/0!</v>
      </c>
      <c r="M18" s="313" t="e">
        <f t="shared" si="2"/>
        <v>#DIV/0!</v>
      </c>
    </row>
    <row r="19" spans="1:13" thickBot="1">
      <c r="A19" s="247"/>
      <c r="B19" s="247" t="s">
        <v>517</v>
      </c>
      <c r="C19" s="248">
        <f>C10+C11+C12+C13+C14+C15+C16+C17+C18</f>
        <v>2457958.3199999998</v>
      </c>
      <c r="D19" s="248" t="e">
        <f>SUM(D10+D11+D12+D13+D14+D16+D15+D17+D18)</f>
        <v>#DIV/0!</v>
      </c>
      <c r="E19" s="248" t="e">
        <f t="shared" ref="E19:I19" si="3">SUM(E10+E11+E12+E13+E14+E16+E15+E17+E18)</f>
        <v>#DIV/0!</v>
      </c>
      <c r="F19" s="248">
        <f t="shared" si="3"/>
        <v>0</v>
      </c>
      <c r="G19" s="307" t="e">
        <f t="shared" si="3"/>
        <v>#DIV/0!</v>
      </c>
      <c r="H19" s="307">
        <f t="shared" si="3"/>
        <v>6000.0000000000009</v>
      </c>
      <c r="I19" s="307" t="e">
        <f t="shared" si="3"/>
        <v>#DIV/0!</v>
      </c>
      <c r="J19" s="249">
        <f>SUM(J10+J11+J12+J13+J15+J14+J16+J18+J17)</f>
        <v>10304.280000000001</v>
      </c>
      <c r="K19" s="249" t="e">
        <f>SUM(K10+K13+K14+K15+K18)</f>
        <v>#DIV/0!</v>
      </c>
      <c r="L19" s="249" t="e">
        <f>SUM(L10+L13+L14+L15+L18)</f>
        <v>#DIV/0!</v>
      </c>
      <c r="M19" s="312" t="e">
        <f>SUM(M10+M11+M12+M13+M14+M15+M16+M17+M18)</f>
        <v>#DIV/0!</v>
      </c>
    </row>
    <row r="21" spans="1:13" ht="14.4">
      <c r="A21" s="131" t="s">
        <v>575</v>
      </c>
    </row>
    <row r="22" spans="1:13" ht="14.4">
      <c r="A22" s="93"/>
      <c r="B22" s="93"/>
      <c r="C22" s="93"/>
      <c r="D22" s="93"/>
      <c r="E22" s="93"/>
      <c r="F22" s="93"/>
      <c r="G22" s="93"/>
      <c r="H22" s="93"/>
      <c r="I22" s="93"/>
      <c r="J22" s="311"/>
      <c r="K22" s="128"/>
    </row>
    <row r="23" spans="1:13" ht="14.4">
      <c r="A23" s="93"/>
      <c r="B23" s="93"/>
      <c r="C23" s="93"/>
      <c r="D23" s="93"/>
      <c r="E23" s="93"/>
      <c r="F23" s="93"/>
      <c r="G23" s="93"/>
      <c r="H23" s="128"/>
    </row>
    <row r="24" spans="1:13" ht="22.8">
      <c r="A24" s="93"/>
      <c r="B24" s="455" t="s">
        <v>659</v>
      </c>
      <c r="C24" s="456"/>
      <c r="D24" s="456"/>
      <c r="E24" s="456"/>
      <c r="F24" s="456"/>
      <c r="G24" s="456"/>
      <c r="H24" s="457"/>
    </row>
    <row r="25" spans="1:13" ht="22.8">
      <c r="A25" s="93"/>
      <c r="B25" s="458"/>
      <c r="C25" s="459"/>
      <c r="D25" s="459"/>
      <c r="E25" s="459"/>
      <c r="F25" s="459"/>
      <c r="G25" s="459"/>
      <c r="H25" s="460"/>
      <c r="I25" s="93"/>
      <c r="J25" s="93"/>
      <c r="K25" s="128"/>
    </row>
    <row r="26" spans="1:13" ht="14.4">
      <c r="A26" s="128"/>
      <c r="B26" s="430" t="s">
        <v>660</v>
      </c>
      <c r="C26" s="431"/>
      <c r="D26" s="431"/>
      <c r="E26" s="431"/>
      <c r="F26" s="431"/>
      <c r="G26" s="431"/>
      <c r="H26" s="432"/>
      <c r="I26" s="128"/>
      <c r="J26" s="128"/>
      <c r="K26" s="128"/>
    </row>
    <row r="27" spans="1:13" ht="14.4">
      <c r="A27" s="126"/>
      <c r="B27" s="433" t="s">
        <v>661</v>
      </c>
      <c r="C27" s="434"/>
      <c r="D27" s="434"/>
      <c r="E27" s="434"/>
      <c r="F27" s="434"/>
      <c r="G27" s="434"/>
      <c r="H27" s="435"/>
    </row>
    <row r="28" spans="1:13" ht="14.4">
      <c r="A28" s="93"/>
      <c r="B28" s="450" t="s">
        <v>662</v>
      </c>
      <c r="C28" s="425"/>
      <c r="D28" s="425"/>
      <c r="E28" s="425"/>
      <c r="F28" s="293">
        <v>300</v>
      </c>
      <c r="G28"/>
      <c r="H28" s="294"/>
      <c r="I28" s="93"/>
      <c r="J28" s="93"/>
      <c r="K28" s="128"/>
    </row>
    <row r="29" spans="1:13" ht="14.4">
      <c r="A29" s="93"/>
      <c r="B29" s="433" t="s">
        <v>663</v>
      </c>
      <c r="C29" s="434"/>
      <c r="D29" s="434"/>
      <c r="E29" s="434"/>
      <c r="F29" s="434"/>
      <c r="G29" s="434"/>
      <c r="H29" s="435"/>
      <c r="I29" s="93"/>
      <c r="J29" s="93"/>
      <c r="K29" s="128"/>
    </row>
    <row r="30" spans="1:13" ht="14.4">
      <c r="A30" s="93"/>
      <c r="B30" s="451"/>
      <c r="C30" s="452"/>
      <c r="D30" s="452"/>
      <c r="E30" s="452"/>
      <c r="F30" s="452"/>
      <c r="G30" s="452"/>
      <c r="H30" s="453"/>
    </row>
    <row r="31" spans="1:13" ht="14.4">
      <c r="A31" s="93"/>
      <c r="B31" s="436" t="s">
        <v>664</v>
      </c>
      <c r="C31" s="436"/>
      <c r="D31" s="436"/>
      <c r="E31" s="436"/>
      <c r="F31" s="295" t="s">
        <v>665</v>
      </c>
      <c r="G31" s="448" t="s">
        <v>666</v>
      </c>
      <c r="H31" s="449"/>
    </row>
    <row r="32" spans="1:13" ht="14.4">
      <c r="A32" s="93"/>
      <c r="B32" s="436" t="s">
        <v>667</v>
      </c>
      <c r="C32" s="436"/>
      <c r="D32" s="436"/>
      <c r="E32" s="436"/>
      <c r="F32" s="296">
        <f>F33/G33*G32</f>
        <v>700</v>
      </c>
      <c r="G32" s="437">
        <v>70</v>
      </c>
      <c r="H32" s="438"/>
      <c r="I32" s="93"/>
      <c r="J32" s="93"/>
      <c r="K32" s="128"/>
    </row>
    <row r="33" spans="1:11" ht="14.4">
      <c r="A33" s="128"/>
      <c r="B33" s="436" t="s">
        <v>668</v>
      </c>
      <c r="C33" s="436"/>
      <c r="D33" s="436"/>
      <c r="E33" s="436"/>
      <c r="F33" s="296">
        <f>F28</f>
        <v>300</v>
      </c>
      <c r="G33" s="437">
        <v>30</v>
      </c>
      <c r="H33" s="438"/>
      <c r="I33" s="128"/>
      <c r="J33" s="128"/>
      <c r="K33" s="128"/>
    </row>
    <row r="34" spans="1:11" ht="14.4">
      <c r="A34" s="128"/>
      <c r="B34" s="436" t="s">
        <v>669</v>
      </c>
      <c r="C34" s="436"/>
      <c r="D34" s="436"/>
      <c r="E34" s="436"/>
      <c r="F34" s="296">
        <f>F32+F33</f>
        <v>1000</v>
      </c>
      <c r="G34" s="437">
        <f>G32+G33</f>
        <v>100</v>
      </c>
      <c r="H34" s="438"/>
    </row>
    <row r="35" spans="1:11" ht="14.4">
      <c r="A35" s="128"/>
      <c r="B35" s="439"/>
      <c r="C35" s="440"/>
      <c r="D35" s="440"/>
      <c r="E35" s="440"/>
      <c r="F35" s="440"/>
      <c r="G35" s="440"/>
      <c r="H35" s="441"/>
    </row>
    <row r="36" spans="1:11" ht="14.4">
      <c r="A36" s="128"/>
      <c r="B36" s="442" t="s">
        <v>670</v>
      </c>
      <c r="C36" s="443"/>
      <c r="D36" s="443"/>
      <c r="E36" s="443"/>
      <c r="F36" s="443"/>
      <c r="G36" s="443"/>
      <c r="H36" s="444"/>
      <c r="I36" s="128"/>
      <c r="J36" s="128"/>
      <c r="K36" s="128"/>
    </row>
    <row r="37" spans="1:11" ht="15" customHeight="1">
      <c r="B37" s="445" t="s">
        <v>671</v>
      </c>
      <c r="C37" s="446"/>
      <c r="D37" s="446"/>
      <c r="E37" s="446"/>
      <c r="F37" s="446"/>
      <c r="G37" s="446"/>
      <c r="H37" s="447"/>
    </row>
    <row r="38" spans="1:11" ht="15" customHeight="1">
      <c r="B38" s="423">
        <f>G32</f>
        <v>70</v>
      </c>
      <c r="C38" s="424"/>
      <c r="D38" s="297" t="s">
        <v>672</v>
      </c>
      <c r="E38" s="298">
        <f>G33</f>
        <v>30</v>
      </c>
      <c r="F38" s="425" t="s">
        <v>673</v>
      </c>
      <c r="G38" s="425"/>
      <c r="H38" s="426"/>
    </row>
    <row r="39" spans="1:11" ht="15" customHeight="1">
      <c r="B39" s="427"/>
      <c r="C39" s="428"/>
      <c r="D39" s="428"/>
      <c r="E39" s="428"/>
      <c r="F39" s="428"/>
      <c r="G39" s="428"/>
      <c r="H39" s="429"/>
    </row>
    <row r="40" spans="1:11" ht="15" customHeight="1">
      <c r="B40" s="430" t="s">
        <v>674</v>
      </c>
      <c r="C40" s="431"/>
      <c r="D40" s="431"/>
      <c r="E40" s="431"/>
      <c r="F40" s="431"/>
      <c r="G40" s="431"/>
      <c r="H40" s="432"/>
    </row>
    <row r="41" spans="1:11" ht="15" customHeight="1">
      <c r="B41" s="433" t="s">
        <v>675</v>
      </c>
      <c r="C41" s="434"/>
      <c r="D41" s="434"/>
      <c r="E41" s="434"/>
      <c r="F41" s="434"/>
      <c r="G41" s="434"/>
      <c r="H41" s="435"/>
    </row>
    <row r="42" spans="1:11" ht="15" customHeight="1">
      <c r="B42" s="308" t="s">
        <v>676</v>
      </c>
      <c r="C42" s="299" t="s">
        <v>677</v>
      </c>
      <c r="D42" s="421">
        <v>150000</v>
      </c>
      <c r="E42" s="421"/>
      <c r="F42" s="309" t="s">
        <v>678</v>
      </c>
      <c r="G42" s="300">
        <f>F32</f>
        <v>700</v>
      </c>
      <c r="H42" s="310"/>
    </row>
    <row r="43" spans="1:11" ht="29.25" customHeight="1">
      <c r="B43" s="301"/>
      <c r="C43" s="305" t="s">
        <v>679</v>
      </c>
      <c r="D43" s="422">
        <v>155000</v>
      </c>
      <c r="E43" s="422"/>
      <c r="F43" s="302" t="s">
        <v>678</v>
      </c>
      <c r="G43" s="303">
        <f>(D42*G42)/D43</f>
        <v>677.41935483870964</v>
      </c>
      <c r="H43" s="304"/>
    </row>
  </sheetData>
  <sheetProtection algorithmName="SHA-512" hashValue="ozoHWCv36xov9hwq4kJOf+fhIYusEEccJYq3OAiwBnUiL+lPt4vHvEf/Q9A46pDQltqDVmy9A05pIxt7c/sTcw==" saltValue="WwKaFxbYNDoX19L/LZIF6g==" spinCount="100000" sheet="1" objects="1" scenarios="1"/>
  <mergeCells count="28">
    <mergeCell ref="E5:J5"/>
    <mergeCell ref="C8:I8"/>
    <mergeCell ref="J8:L8"/>
    <mergeCell ref="B24:H24"/>
    <mergeCell ref="B25:H25"/>
    <mergeCell ref="B26:H26"/>
    <mergeCell ref="B27:H27"/>
    <mergeCell ref="B28:E28"/>
    <mergeCell ref="B29:H29"/>
    <mergeCell ref="B30:H30"/>
    <mergeCell ref="B31:E31"/>
    <mergeCell ref="G31:H31"/>
    <mergeCell ref="B32:E32"/>
    <mergeCell ref="G32:H32"/>
    <mergeCell ref="B33:E33"/>
    <mergeCell ref="G33:H33"/>
    <mergeCell ref="B34:E34"/>
    <mergeCell ref="G34:H34"/>
    <mergeCell ref="B35:H35"/>
    <mergeCell ref="B36:H36"/>
    <mergeCell ref="B37:H37"/>
    <mergeCell ref="D42:E42"/>
    <mergeCell ref="D43:E43"/>
    <mergeCell ref="B38:C38"/>
    <mergeCell ref="F38:H38"/>
    <mergeCell ref="B39:H39"/>
    <mergeCell ref="B40:H40"/>
    <mergeCell ref="B41:H41"/>
  </mergeCells>
  <pageMargins left="0.7" right="0.7" top="0.78749999999999998" bottom="0.78749999999999998" header="0.511811023622047" footer="0.511811023622047"/>
  <pageSetup paperSize="9" scale="66"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2:J118"/>
  <sheetViews>
    <sheetView topLeftCell="A9" zoomScale="120" zoomScaleNormal="120" workbookViewId="0">
      <selection activeCell="D28" sqref="D28:E28"/>
    </sheetView>
  </sheetViews>
  <sheetFormatPr baseColWidth="10" defaultColWidth="10.6640625" defaultRowHeight="15" customHeight="1"/>
  <cols>
    <col min="1" max="1" width="22" style="1" customWidth="1"/>
  </cols>
  <sheetData>
    <row r="2" spans="1:10" ht="17.399999999999999">
      <c r="A2" s="8" t="s">
        <v>32</v>
      </c>
      <c r="B2" s="9"/>
      <c r="C2" s="9"/>
      <c r="D2" s="9"/>
      <c r="E2" s="9"/>
      <c r="F2" s="9"/>
      <c r="G2" s="9"/>
      <c r="H2" s="9"/>
      <c r="I2" s="9"/>
      <c r="J2" s="9"/>
    </row>
    <row r="3" spans="1:10" ht="14.4">
      <c r="A3" s="10" t="s">
        <v>33</v>
      </c>
      <c r="B3" s="9"/>
      <c r="C3" s="9"/>
      <c r="D3" s="9"/>
      <c r="E3" s="9"/>
      <c r="F3" s="9"/>
      <c r="G3" s="9"/>
      <c r="H3" s="9"/>
      <c r="I3" s="9"/>
      <c r="J3" s="9"/>
    </row>
    <row r="4" spans="1:10" ht="14.4">
      <c r="A4" s="9"/>
      <c r="B4" s="9"/>
      <c r="C4" s="9"/>
      <c r="D4" s="9"/>
      <c r="E4" s="9"/>
      <c r="F4" s="9"/>
      <c r="G4" s="9"/>
      <c r="H4" s="9"/>
      <c r="I4" s="9"/>
      <c r="J4" s="9"/>
    </row>
    <row r="5" spans="1:10" ht="14.4">
      <c r="A5" s="11" t="s">
        <v>34</v>
      </c>
      <c r="B5" s="373"/>
      <c r="C5" s="373"/>
      <c r="D5" s="373"/>
      <c r="E5" s="373"/>
      <c r="F5" s="373"/>
      <c r="G5" s="373"/>
      <c r="H5" s="373"/>
      <c r="I5" s="9"/>
      <c r="J5" s="9"/>
    </row>
    <row r="6" spans="1:10" ht="14.4">
      <c r="A6" s="12" t="s">
        <v>35</v>
      </c>
      <c r="B6" s="13"/>
      <c r="C6" s="316"/>
      <c r="D6" s="316"/>
      <c r="E6" s="316"/>
      <c r="F6" s="316"/>
      <c r="G6" s="316"/>
      <c r="H6" s="317"/>
      <c r="I6" s="9"/>
      <c r="J6" s="9"/>
    </row>
    <row r="7" spans="1:10" ht="14.4">
      <c r="A7" s="12" t="s">
        <v>36</v>
      </c>
      <c r="B7" s="374"/>
      <c r="C7" s="374"/>
      <c r="D7" s="374"/>
      <c r="E7" s="374"/>
      <c r="F7" s="374"/>
      <c r="G7" s="374"/>
      <c r="H7" s="374"/>
      <c r="I7" s="9"/>
      <c r="J7" s="9"/>
    </row>
    <row r="8" spans="1:10" ht="14.4">
      <c r="A8" s="12" t="s">
        <v>37</v>
      </c>
      <c r="B8" s="374"/>
      <c r="C8" s="374"/>
      <c r="D8" s="374"/>
      <c r="E8" s="374"/>
      <c r="F8" s="374"/>
      <c r="G8" s="374"/>
      <c r="H8" s="374"/>
      <c r="I8" s="9"/>
      <c r="J8" s="9"/>
    </row>
    <row r="9" spans="1:10" ht="15" customHeight="1">
      <c r="A9" s="12" t="s">
        <v>38</v>
      </c>
      <c r="B9" s="375" t="s">
        <v>39</v>
      </c>
      <c r="C9" s="375"/>
      <c r="D9" s="375"/>
      <c r="E9" s="375"/>
      <c r="F9" s="375"/>
      <c r="G9" s="375"/>
      <c r="H9" s="375"/>
      <c r="I9" s="9"/>
      <c r="J9" s="9"/>
    </row>
    <row r="10" spans="1:10" ht="14.4">
      <c r="A10" s="12" t="s">
        <v>40</v>
      </c>
      <c r="B10" s="376"/>
      <c r="C10" s="376"/>
      <c r="D10" s="376"/>
      <c r="E10" s="376"/>
      <c r="F10" s="376"/>
      <c r="G10" s="376"/>
      <c r="H10" s="376"/>
      <c r="I10" s="9"/>
      <c r="J10" s="9"/>
    </row>
    <row r="11" spans="1:10" ht="14.4">
      <c r="A11" s="12" t="s">
        <v>41</v>
      </c>
      <c r="B11" s="376"/>
      <c r="C11" s="376"/>
      <c r="D11" s="376"/>
      <c r="E11" s="376"/>
      <c r="F11" s="376"/>
      <c r="G11" s="376"/>
      <c r="H11" s="376"/>
      <c r="I11" s="9"/>
      <c r="J11" s="9"/>
    </row>
    <row r="12" spans="1:10" ht="14.4">
      <c r="A12" s="9"/>
      <c r="B12" s="9"/>
      <c r="C12" s="9"/>
      <c r="D12" s="9"/>
      <c r="E12" s="9"/>
      <c r="F12" s="9"/>
      <c r="G12" s="9"/>
      <c r="H12" s="9"/>
      <c r="I12" s="9"/>
      <c r="J12" s="9"/>
    </row>
    <row r="13" spans="1:10" ht="14.4">
      <c r="A13" s="11" t="s">
        <v>42</v>
      </c>
      <c r="B13" s="9"/>
      <c r="C13" s="9"/>
      <c r="D13" s="9"/>
      <c r="E13" s="9"/>
      <c r="F13" s="9"/>
      <c r="G13" s="9"/>
      <c r="H13" s="9"/>
      <c r="I13" s="9"/>
      <c r="J13" s="9"/>
    </row>
    <row r="14" spans="1:10" ht="14.4">
      <c r="A14" s="12" t="s">
        <v>43</v>
      </c>
      <c r="B14" s="374"/>
      <c r="C14" s="374"/>
      <c r="D14" s="374"/>
      <c r="E14" s="374"/>
      <c r="F14" s="374"/>
      <c r="G14" s="374"/>
      <c r="H14" s="374"/>
      <c r="I14" s="9"/>
      <c r="J14" s="9"/>
    </row>
    <row r="15" spans="1:10" ht="14.4">
      <c r="A15" s="12" t="s">
        <v>40</v>
      </c>
      <c r="B15" s="374"/>
      <c r="C15" s="374"/>
      <c r="D15" s="374"/>
      <c r="E15" s="374"/>
      <c r="F15" s="374"/>
      <c r="G15" s="374"/>
      <c r="H15" s="374"/>
      <c r="I15" s="9"/>
      <c r="J15" s="9"/>
    </row>
    <row r="16" spans="1:10" ht="14.4">
      <c r="A16" s="12" t="s">
        <v>41</v>
      </c>
      <c r="B16" s="374"/>
      <c r="C16" s="374"/>
      <c r="D16" s="374"/>
      <c r="E16" s="374"/>
      <c r="F16" s="374"/>
      <c r="G16" s="374"/>
      <c r="H16" s="374"/>
      <c r="I16" s="9"/>
      <c r="J16" s="9"/>
    </row>
    <row r="17" spans="1:10" ht="14.4">
      <c r="A17" s="9"/>
      <c r="B17" s="9"/>
      <c r="C17" s="9"/>
      <c r="D17" s="9"/>
      <c r="E17" s="9"/>
      <c r="F17" s="9"/>
      <c r="G17" s="9"/>
      <c r="H17" s="9"/>
      <c r="I17" s="9"/>
      <c r="J17" s="9"/>
    </row>
    <row r="18" spans="1:10" ht="17.399999999999999">
      <c r="A18" s="8" t="s">
        <v>44</v>
      </c>
      <c r="B18" s="9"/>
      <c r="C18" s="9"/>
      <c r="D18" s="9"/>
      <c r="E18" s="9"/>
      <c r="F18" s="9"/>
      <c r="G18" s="9"/>
      <c r="H18" s="9"/>
      <c r="I18" s="9"/>
      <c r="J18" s="9"/>
    </row>
    <row r="19" spans="1:10" ht="14.4">
      <c r="A19" s="9"/>
      <c r="B19" s="9"/>
      <c r="C19" s="9"/>
      <c r="D19" s="9"/>
      <c r="E19" s="9"/>
      <c r="F19" s="9"/>
      <c r="G19" s="9"/>
      <c r="H19" s="9"/>
      <c r="I19" s="9"/>
      <c r="J19" s="9"/>
    </row>
    <row r="20" spans="1:10" ht="14.4">
      <c r="A20" s="14" t="s">
        <v>45</v>
      </c>
      <c r="B20" s="9"/>
      <c r="C20" s="9"/>
      <c r="D20" s="9"/>
      <c r="E20" s="9"/>
      <c r="F20" s="9"/>
      <c r="G20" s="9"/>
      <c r="H20" s="9"/>
      <c r="I20" s="9"/>
      <c r="J20" s="9"/>
    </row>
    <row r="21" spans="1:10" ht="14.4">
      <c r="A21" s="9"/>
      <c r="B21" s="9"/>
      <c r="C21" s="9"/>
      <c r="D21" s="9"/>
      <c r="E21" s="9"/>
      <c r="F21" s="9"/>
      <c r="G21" s="9"/>
      <c r="H21" s="9"/>
      <c r="I21" s="9"/>
      <c r="J21" s="9"/>
    </row>
    <row r="22" spans="1:10" s="253" customFormat="1" ht="14.4">
      <c r="A22" s="252" t="s">
        <v>591</v>
      </c>
      <c r="B22" s="251"/>
      <c r="C22" s="251"/>
      <c r="D22" s="251"/>
      <c r="E22" s="251"/>
      <c r="F22" s="251"/>
      <c r="G22" s="251"/>
      <c r="H22" s="251"/>
      <c r="I22" s="251"/>
      <c r="J22" s="251"/>
    </row>
    <row r="23" spans="1:10" ht="14.4">
      <c r="A23" s="12" t="s">
        <v>46</v>
      </c>
      <c r="B23" s="9"/>
      <c r="C23" s="9"/>
      <c r="D23" s="9"/>
      <c r="E23" s="9"/>
      <c r="F23" s="9"/>
      <c r="G23" s="9"/>
      <c r="H23" s="9"/>
      <c r="I23" s="9"/>
      <c r="J23" s="9"/>
    </row>
    <row r="24" spans="1:10" ht="14.4">
      <c r="A24" s="12" t="s">
        <v>47</v>
      </c>
      <c r="B24" s="9"/>
      <c r="C24" s="9"/>
      <c r="D24" s="9"/>
      <c r="E24" s="9"/>
      <c r="F24" s="9"/>
      <c r="G24" s="9"/>
      <c r="H24" s="9"/>
      <c r="I24" s="9"/>
      <c r="J24" s="9"/>
    </row>
    <row r="25" spans="1:10" ht="14.4">
      <c r="A25" s="9"/>
      <c r="B25" s="9"/>
      <c r="C25" s="9"/>
      <c r="D25" s="9"/>
      <c r="E25" s="9"/>
      <c r="F25" s="9"/>
      <c r="G25" s="9"/>
      <c r="H25" s="9"/>
      <c r="I25" s="9"/>
      <c r="J25" s="9"/>
    </row>
    <row r="26" spans="1:10" ht="15" customHeight="1">
      <c r="A26" s="12" t="s">
        <v>48</v>
      </c>
      <c r="B26" s="377" t="s">
        <v>49</v>
      </c>
      <c r="C26" s="377"/>
      <c r="D26" s="377" t="s">
        <v>50</v>
      </c>
      <c r="E26" s="377"/>
      <c r="F26" s="9"/>
      <c r="G26" s="9"/>
      <c r="H26" s="9"/>
      <c r="I26" s="9"/>
      <c r="J26" s="9"/>
    </row>
    <row r="27" spans="1:10" ht="14.4">
      <c r="A27" s="16" t="s">
        <v>51</v>
      </c>
      <c r="B27" s="379" t="e">
        <f>'10. Übersichtstabelle'!M19</f>
        <v>#DIV/0!</v>
      </c>
      <c r="C27" s="379"/>
      <c r="D27" s="379" t="e">
        <f>B27*1.19</f>
        <v>#DIV/0!</v>
      </c>
      <c r="E27" s="379"/>
      <c r="F27" s="9"/>
      <c r="G27" s="9"/>
      <c r="H27" s="9"/>
      <c r="I27" s="9"/>
      <c r="J27" s="9"/>
    </row>
    <row r="28" spans="1:10" ht="14.4">
      <c r="A28" s="17" t="s">
        <v>52</v>
      </c>
      <c r="B28" s="378" t="e">
        <f>B27</f>
        <v>#DIV/0!</v>
      </c>
      <c r="C28" s="378"/>
      <c r="D28" s="378" t="e">
        <f>D27</f>
        <v>#DIV/0!</v>
      </c>
      <c r="E28" s="378"/>
      <c r="F28" s="9"/>
      <c r="G28" s="9"/>
      <c r="H28" s="9"/>
      <c r="I28" s="9"/>
      <c r="J28" s="9"/>
    </row>
    <row r="29" spans="1:10" ht="14.4">
      <c r="A29" s="9"/>
      <c r="B29" s="9"/>
      <c r="C29" s="9"/>
      <c r="D29" s="9"/>
      <c r="E29" s="9"/>
      <c r="F29" s="9"/>
      <c r="G29" s="9"/>
      <c r="H29" s="9"/>
      <c r="I29" s="9"/>
      <c r="J29" s="9"/>
    </row>
    <row r="30" spans="1:10" ht="14.4">
      <c r="A30" s="12" t="s">
        <v>53</v>
      </c>
      <c r="B30" s="9"/>
      <c r="C30" s="9"/>
      <c r="D30" s="9"/>
      <c r="E30" s="18">
        <v>0.19</v>
      </c>
      <c r="F30" s="9"/>
      <c r="G30" s="9"/>
      <c r="H30" s="9"/>
      <c r="I30" s="9"/>
      <c r="J30" s="9"/>
    </row>
    <row r="31" spans="1:10" ht="14.4">
      <c r="A31" s="9"/>
      <c r="B31" s="9"/>
      <c r="C31" s="9"/>
      <c r="D31" s="9"/>
      <c r="E31" s="9"/>
      <c r="F31" s="9"/>
      <c r="G31" s="9"/>
      <c r="H31" s="9"/>
      <c r="I31" s="9"/>
      <c r="J31" s="9"/>
    </row>
    <row r="32" spans="1:10" ht="14.4">
      <c r="A32" s="9"/>
      <c r="B32" s="9"/>
      <c r="C32" s="9"/>
      <c r="D32" s="9"/>
      <c r="E32" s="9"/>
      <c r="F32" s="9"/>
      <c r="G32" s="9"/>
      <c r="H32" s="9"/>
      <c r="I32" s="9"/>
      <c r="J32" s="9"/>
    </row>
    <row r="33" spans="1:10" ht="14.4">
      <c r="A33" s="12" t="s">
        <v>54</v>
      </c>
      <c r="B33" s="9"/>
      <c r="C33" s="9"/>
      <c r="D33" s="9"/>
      <c r="E33" s="9"/>
      <c r="F33" s="9"/>
      <c r="G33" s="9"/>
      <c r="H33" s="9"/>
      <c r="I33" s="9"/>
      <c r="J33" s="9"/>
    </row>
    <row r="34" spans="1:10" ht="6.75" customHeight="1">
      <c r="A34" s="9"/>
      <c r="B34" s="9"/>
      <c r="C34" s="9"/>
      <c r="D34" s="9"/>
      <c r="E34" s="9"/>
      <c r="F34" s="9"/>
      <c r="G34" s="9"/>
      <c r="H34" s="9"/>
      <c r="I34" s="9"/>
      <c r="J34" s="9"/>
    </row>
    <row r="35" spans="1:10" ht="14.4">
      <c r="A35" s="12" t="s">
        <v>55</v>
      </c>
      <c r="B35" s="9"/>
      <c r="C35" s="9"/>
      <c r="D35" s="9"/>
      <c r="E35" s="9"/>
      <c r="F35" s="9"/>
      <c r="G35" s="9"/>
      <c r="H35" s="9"/>
      <c r="I35" s="9"/>
      <c r="J35" s="9"/>
    </row>
    <row r="36" spans="1:10" ht="14.4">
      <c r="A36" s="12" t="s">
        <v>56</v>
      </c>
      <c r="B36" s="9"/>
      <c r="C36" s="9"/>
      <c r="D36" s="9"/>
      <c r="E36" s="9"/>
      <c r="F36" s="9"/>
      <c r="G36" s="9"/>
      <c r="H36" s="9"/>
      <c r="I36" s="9"/>
      <c r="J36" s="9"/>
    </row>
    <row r="37" spans="1:10" ht="7.5" customHeight="1">
      <c r="A37" s="9"/>
      <c r="B37" s="9"/>
      <c r="C37" s="9"/>
      <c r="D37" s="9"/>
      <c r="E37" s="9"/>
      <c r="F37" s="9"/>
      <c r="G37" s="9"/>
      <c r="H37" s="9"/>
      <c r="I37" s="9"/>
      <c r="J37" s="9"/>
    </row>
    <row r="38" spans="1:10" ht="14.4">
      <c r="A38" s="12" t="s">
        <v>57</v>
      </c>
      <c r="B38" s="9"/>
      <c r="C38" s="9"/>
      <c r="D38" s="9"/>
      <c r="E38" s="9"/>
      <c r="F38" s="9"/>
      <c r="G38" s="9"/>
      <c r="H38" s="9"/>
      <c r="I38" s="9"/>
      <c r="J38" s="9"/>
    </row>
    <row r="39" spans="1:10" ht="14.4">
      <c r="A39" s="9"/>
      <c r="B39" s="9"/>
      <c r="C39" s="9"/>
      <c r="D39" s="9"/>
      <c r="E39" s="9"/>
      <c r="F39" s="9"/>
      <c r="G39" s="9"/>
      <c r="H39" s="9"/>
      <c r="I39" s="9"/>
      <c r="J39" s="9"/>
    </row>
    <row r="40" spans="1:10" ht="14.4">
      <c r="A40" s="12" t="s">
        <v>58</v>
      </c>
      <c r="B40" s="9"/>
      <c r="C40" s="9"/>
      <c r="D40" s="9"/>
      <c r="E40" s="9"/>
      <c r="F40" s="9"/>
      <c r="G40" s="9"/>
      <c r="H40" s="9"/>
      <c r="I40" s="9"/>
      <c r="J40" s="9"/>
    </row>
    <row r="41" spans="1:10" ht="14.4">
      <c r="A41" s="12" t="s">
        <v>59</v>
      </c>
      <c r="B41" s="9"/>
      <c r="C41" s="9"/>
      <c r="D41" s="374"/>
      <c r="E41" s="374"/>
      <c r="F41" s="374"/>
      <c r="G41" s="9"/>
      <c r="H41" s="9"/>
      <c r="I41" s="9"/>
      <c r="J41" s="9"/>
    </row>
    <row r="42" spans="1:10" ht="14.4">
      <c r="A42" s="9"/>
      <c r="B42" s="9"/>
      <c r="C42" s="9"/>
      <c r="D42" s="9"/>
      <c r="E42" s="9"/>
      <c r="F42" s="9"/>
      <c r="G42" s="9"/>
      <c r="H42" s="9"/>
      <c r="I42" s="9"/>
      <c r="J42" s="9"/>
    </row>
    <row r="43" spans="1:10" ht="14.4">
      <c r="A43" s="252" t="s">
        <v>658</v>
      </c>
      <c r="B43" s="9"/>
      <c r="C43" s="9"/>
      <c r="D43" s="9"/>
      <c r="E43" s="9"/>
      <c r="F43" s="9"/>
      <c r="G43" s="9"/>
      <c r="H43" s="15"/>
      <c r="I43" s="9"/>
      <c r="J43" s="9"/>
    </row>
    <row r="44" spans="1:10" ht="14.4">
      <c r="A44" s="252"/>
      <c r="B44" s="9"/>
      <c r="C44" s="9"/>
      <c r="D44" s="9"/>
      <c r="E44" s="9"/>
      <c r="F44" s="9"/>
      <c r="G44" s="9"/>
      <c r="H44" s="9"/>
      <c r="I44" s="9"/>
      <c r="J44" s="9"/>
    </row>
    <row r="45" spans="1:10" ht="14.4">
      <c r="A45" s="12" t="s">
        <v>60</v>
      </c>
      <c r="B45" s="9"/>
      <c r="C45" s="9"/>
      <c r="D45" s="9"/>
      <c r="E45" s="9"/>
      <c r="F45" s="9"/>
      <c r="G45" s="9"/>
      <c r="H45" s="9"/>
      <c r="I45" s="9"/>
      <c r="J45" s="9"/>
    </row>
    <row r="46" spans="1:10" ht="14.4">
      <c r="A46" s="12" t="s">
        <v>61</v>
      </c>
      <c r="B46" s="9"/>
      <c r="C46" s="9"/>
      <c r="D46" s="9"/>
      <c r="E46" s="9"/>
      <c r="F46" s="9"/>
      <c r="G46" s="9"/>
      <c r="H46" s="9"/>
      <c r="I46" s="9"/>
      <c r="J46" s="9"/>
    </row>
    <row r="47" spans="1:10" ht="14.4">
      <c r="A47" s="12" t="s">
        <v>62</v>
      </c>
      <c r="B47" s="9"/>
      <c r="C47" s="9"/>
      <c r="D47" s="9"/>
      <c r="E47" s="9"/>
      <c r="F47" s="9"/>
      <c r="G47" s="9"/>
      <c r="H47" s="9"/>
      <c r="I47" s="9"/>
      <c r="J47" s="9"/>
    </row>
    <row r="48" spans="1:10" ht="14.4">
      <c r="A48" s="9"/>
      <c r="B48" s="9"/>
      <c r="C48" s="9"/>
      <c r="D48" s="9"/>
      <c r="E48" s="9"/>
      <c r="F48" s="9"/>
      <c r="G48" s="9"/>
      <c r="H48" s="9"/>
      <c r="I48" s="9"/>
      <c r="J48" s="9"/>
    </row>
    <row r="49" spans="1:10" ht="14.4">
      <c r="A49" s="12" t="s">
        <v>63</v>
      </c>
      <c r="B49" s="9"/>
      <c r="C49" s="9"/>
      <c r="D49" s="9"/>
      <c r="E49" s="9"/>
      <c r="F49" s="9"/>
      <c r="G49" s="9"/>
      <c r="H49" s="9"/>
      <c r="I49" s="9"/>
      <c r="J49" s="9"/>
    </row>
    <row r="50" spans="1:10" ht="14.4">
      <c r="A50" s="12" t="s">
        <v>64</v>
      </c>
      <c r="B50" s="9"/>
      <c r="C50" s="9"/>
      <c r="D50" s="9"/>
      <c r="E50" s="9"/>
      <c r="F50" s="9"/>
      <c r="G50" s="9"/>
      <c r="H50" s="9"/>
      <c r="I50" s="9"/>
      <c r="J50" s="9"/>
    </row>
    <row r="51" spans="1:10" ht="14.4">
      <c r="A51" s="12" t="s">
        <v>65</v>
      </c>
      <c r="B51" s="9"/>
      <c r="C51" s="9"/>
      <c r="D51" s="9"/>
      <c r="E51" s="9"/>
      <c r="F51" s="9"/>
      <c r="G51" s="9"/>
      <c r="H51" s="9"/>
      <c r="I51" s="9"/>
      <c r="J51" s="9"/>
    </row>
    <row r="52" spans="1:10" ht="14.4">
      <c r="A52" s="9"/>
      <c r="B52" s="9"/>
      <c r="C52" s="9"/>
      <c r="D52" s="9"/>
      <c r="E52" s="9"/>
      <c r="F52" s="9"/>
      <c r="G52" s="9"/>
      <c r="H52" s="9"/>
      <c r="I52" s="9"/>
      <c r="J52" s="9"/>
    </row>
    <row r="53" spans="1:10" ht="14.4">
      <c r="A53" s="12" t="s">
        <v>66</v>
      </c>
      <c r="B53" s="9"/>
      <c r="C53" s="9"/>
      <c r="D53" s="9"/>
      <c r="E53" s="9"/>
      <c r="F53" s="9"/>
      <c r="G53" s="9"/>
      <c r="H53" s="9"/>
      <c r="I53" s="9"/>
      <c r="J53" s="9"/>
    </row>
    <row r="54" spans="1:10" ht="14.4">
      <c r="A54" s="12" t="s">
        <v>67</v>
      </c>
      <c r="B54" s="9"/>
      <c r="C54" s="9"/>
      <c r="D54" s="9"/>
      <c r="E54" s="9"/>
      <c r="F54" s="9"/>
      <c r="G54" s="9"/>
      <c r="H54" s="9"/>
      <c r="I54" s="9"/>
      <c r="J54" s="9"/>
    </row>
    <row r="55" spans="1:10" ht="14.4">
      <c r="A55" s="9"/>
      <c r="B55" s="9"/>
      <c r="C55" s="9"/>
      <c r="D55" s="9"/>
      <c r="E55" s="9"/>
      <c r="F55" s="9"/>
      <c r="G55" s="9"/>
      <c r="H55" s="9"/>
      <c r="I55" s="9"/>
      <c r="J55" s="9"/>
    </row>
    <row r="56" spans="1:10" ht="14.4">
      <c r="A56" s="12" t="s">
        <v>68</v>
      </c>
      <c r="B56" s="9"/>
      <c r="C56" s="9"/>
      <c r="D56" s="9"/>
      <c r="E56" s="9"/>
      <c r="F56" s="9"/>
      <c r="G56" s="9"/>
      <c r="H56" s="9"/>
      <c r="I56" s="9"/>
      <c r="J56" s="9"/>
    </row>
    <row r="57" spans="1:10" ht="14.4">
      <c r="A57" s="12" t="s">
        <v>69</v>
      </c>
      <c r="B57" s="9"/>
      <c r="C57" s="9"/>
      <c r="D57" s="9"/>
      <c r="E57" s="9"/>
      <c r="F57" s="9"/>
      <c r="G57" s="9"/>
      <c r="H57" s="9"/>
      <c r="I57" s="9"/>
      <c r="J57" s="9"/>
    </row>
    <row r="58" spans="1:10" ht="14.4">
      <c r="A58" s="12" t="s">
        <v>70</v>
      </c>
      <c r="B58" s="9"/>
      <c r="C58" s="9"/>
      <c r="D58" s="9"/>
      <c r="E58" s="9"/>
      <c r="F58" s="9"/>
      <c r="G58" s="9"/>
      <c r="H58" s="9"/>
      <c r="I58" s="9"/>
      <c r="J58" s="9"/>
    </row>
    <row r="59" spans="1:10" ht="14.4">
      <c r="A59" s="9"/>
      <c r="B59" s="9"/>
      <c r="C59" s="9"/>
      <c r="D59" s="9"/>
      <c r="E59" s="9"/>
      <c r="F59" s="9"/>
      <c r="G59" s="9"/>
      <c r="H59" s="9"/>
      <c r="I59" s="9"/>
      <c r="J59" s="9"/>
    </row>
    <row r="60" spans="1:10" ht="14.4">
      <c r="A60" s="12" t="s">
        <v>71</v>
      </c>
      <c r="B60" s="9"/>
      <c r="C60" s="9"/>
      <c r="D60" s="9"/>
      <c r="E60" s="9"/>
      <c r="F60" s="9"/>
      <c r="G60" s="9"/>
      <c r="H60" s="9"/>
      <c r="I60" s="9"/>
      <c r="J60" s="9"/>
    </row>
    <row r="61" spans="1:10" ht="14.4">
      <c r="A61" s="12" t="s">
        <v>72</v>
      </c>
      <c r="B61" s="9"/>
      <c r="C61" s="9"/>
      <c r="D61" s="9"/>
      <c r="E61" s="9"/>
      <c r="F61" s="9"/>
      <c r="G61" s="9"/>
      <c r="H61" s="9"/>
      <c r="I61" s="9"/>
      <c r="J61" s="9"/>
    </row>
    <row r="62" spans="1:10" ht="14.4">
      <c r="A62" s="12" t="s">
        <v>73</v>
      </c>
      <c r="B62" s="9"/>
      <c r="C62" s="9"/>
      <c r="D62" s="9"/>
      <c r="E62" s="9"/>
      <c r="F62" s="9"/>
      <c r="G62" s="9"/>
      <c r="H62" s="9"/>
      <c r="I62" s="9"/>
      <c r="J62" s="9"/>
    </row>
    <row r="63" spans="1:10" ht="14.4">
      <c r="A63" s="9"/>
      <c r="B63" s="9"/>
      <c r="C63" s="9"/>
      <c r="D63" s="9"/>
      <c r="E63" s="9"/>
      <c r="F63" s="9"/>
      <c r="G63" s="9"/>
      <c r="H63" s="9"/>
      <c r="I63" s="9"/>
      <c r="J63" s="9"/>
    </row>
    <row r="64" spans="1:10" ht="14.4">
      <c r="A64" s="12" t="s">
        <v>74</v>
      </c>
      <c r="B64" s="9"/>
      <c r="C64" s="9"/>
      <c r="D64" s="9"/>
      <c r="E64" s="9"/>
      <c r="F64" s="9"/>
      <c r="G64" s="9"/>
      <c r="H64" s="9"/>
      <c r="I64" s="9"/>
      <c r="J64" s="9"/>
    </row>
    <row r="65" spans="1:10" ht="14.4">
      <c r="A65" s="12" t="s">
        <v>75</v>
      </c>
      <c r="B65" s="9"/>
      <c r="C65" s="9"/>
      <c r="D65" s="9"/>
      <c r="E65" s="9"/>
      <c r="F65" s="9"/>
      <c r="G65" s="9"/>
      <c r="H65" s="9"/>
      <c r="I65" s="9"/>
      <c r="J65" s="9"/>
    </row>
    <row r="66" spans="1:10" ht="14.4">
      <c r="A66" s="12" t="s">
        <v>76</v>
      </c>
      <c r="B66" s="9"/>
      <c r="C66" s="9"/>
      <c r="D66" s="9"/>
      <c r="E66" s="9"/>
      <c r="F66" s="9"/>
      <c r="G66" s="9"/>
      <c r="H66" s="9"/>
      <c r="I66" s="9"/>
      <c r="J66" s="9"/>
    </row>
    <row r="67" spans="1:10" ht="14.4">
      <c r="A67" s="9"/>
      <c r="B67" s="9"/>
      <c r="C67" s="9"/>
      <c r="D67" s="9"/>
      <c r="E67" s="9"/>
      <c r="F67" s="9"/>
      <c r="G67" s="9"/>
      <c r="H67" s="9"/>
      <c r="I67" s="9"/>
      <c r="J67" s="9"/>
    </row>
    <row r="68" spans="1:10" ht="14.4">
      <c r="A68" s="14" t="s">
        <v>77</v>
      </c>
      <c r="B68" s="9"/>
      <c r="C68" s="9"/>
      <c r="D68" s="9"/>
      <c r="E68" s="9"/>
      <c r="F68" s="9"/>
      <c r="G68" s="9"/>
      <c r="H68" s="9"/>
      <c r="I68" s="9"/>
      <c r="J68" s="9"/>
    </row>
    <row r="69" spans="1:10" ht="14.4">
      <c r="A69" s="9"/>
      <c r="B69" s="9"/>
      <c r="C69" s="9"/>
      <c r="D69" s="9"/>
      <c r="E69" s="9"/>
      <c r="F69" s="9"/>
      <c r="G69" s="9"/>
      <c r="H69" s="9"/>
      <c r="I69" s="9"/>
      <c r="J69" s="9"/>
    </row>
    <row r="70" spans="1:10" ht="14.4">
      <c r="A70" s="12" t="s">
        <v>78</v>
      </c>
      <c r="B70" s="9"/>
      <c r="C70" s="9"/>
      <c r="D70" s="9"/>
      <c r="E70" s="9"/>
      <c r="F70" s="9"/>
      <c r="G70" s="9"/>
      <c r="H70" s="9"/>
      <c r="I70" s="9"/>
      <c r="J70" s="9"/>
    </row>
    <row r="71" spans="1:10" ht="14.4">
      <c r="A71" s="12" t="s">
        <v>79</v>
      </c>
      <c r="B71" s="9"/>
      <c r="C71" s="9"/>
      <c r="D71" s="9"/>
      <c r="E71" s="9"/>
      <c r="F71" s="9"/>
      <c r="G71" s="9"/>
      <c r="H71" s="9"/>
      <c r="I71" s="9"/>
      <c r="J71" s="9"/>
    </row>
    <row r="72" spans="1:10" ht="14.4">
      <c r="A72" s="12" t="s">
        <v>80</v>
      </c>
      <c r="B72" s="9"/>
      <c r="C72" s="9"/>
      <c r="D72" s="9"/>
      <c r="E72" s="9"/>
      <c r="F72" s="9"/>
      <c r="G72" s="9"/>
      <c r="H72" s="9"/>
      <c r="I72" s="9"/>
      <c r="J72" s="9"/>
    </row>
    <row r="73" spans="1:10" ht="14.4">
      <c r="A73" s="9"/>
      <c r="B73" s="9"/>
      <c r="C73" s="9"/>
      <c r="D73" s="9"/>
      <c r="E73" s="9"/>
      <c r="F73" s="9"/>
      <c r="G73" s="9"/>
      <c r="H73" s="9"/>
      <c r="I73" s="9"/>
      <c r="J73" s="9"/>
    </row>
    <row r="74" spans="1:10" ht="14.4">
      <c r="A74" s="12" t="s">
        <v>81</v>
      </c>
      <c r="B74" s="9"/>
      <c r="C74" s="9"/>
      <c r="D74" s="9"/>
      <c r="E74" s="9"/>
      <c r="F74" s="9"/>
      <c r="G74" s="9"/>
      <c r="H74" s="9"/>
      <c r="I74" s="9"/>
      <c r="J74" s="9"/>
    </row>
    <row r="75" spans="1:10" ht="14.4">
      <c r="A75" s="12" t="s">
        <v>82</v>
      </c>
      <c r="B75" s="9"/>
      <c r="C75" s="9"/>
      <c r="D75" s="9"/>
      <c r="E75" s="9"/>
      <c r="F75" s="9"/>
      <c r="G75" s="9"/>
      <c r="H75" s="9"/>
      <c r="I75" s="9"/>
      <c r="J75" s="9"/>
    </row>
    <row r="76" spans="1:10" ht="14.4">
      <c r="A76" s="12" t="s">
        <v>83</v>
      </c>
      <c r="B76" s="9"/>
      <c r="C76" s="9"/>
      <c r="D76" s="9"/>
      <c r="E76" s="9"/>
      <c r="F76" s="9"/>
      <c r="G76" s="9"/>
      <c r="H76" s="9"/>
      <c r="I76" s="9"/>
      <c r="J76" s="9"/>
    </row>
    <row r="77" spans="1:10" ht="14.4">
      <c r="A77" s="12" t="s">
        <v>84</v>
      </c>
      <c r="B77" s="9"/>
      <c r="C77" s="9"/>
      <c r="D77" s="9"/>
      <c r="E77" s="9"/>
      <c r="F77" s="9"/>
      <c r="G77" s="9"/>
      <c r="H77" s="9"/>
      <c r="I77" s="9"/>
      <c r="J77" s="9"/>
    </row>
    <row r="78" spans="1:10" ht="14.4">
      <c r="A78" s="12" t="s">
        <v>85</v>
      </c>
      <c r="B78" s="9"/>
      <c r="C78" s="9"/>
      <c r="D78" s="9"/>
      <c r="E78" s="9"/>
      <c r="F78" s="9"/>
      <c r="G78" s="9"/>
      <c r="H78" s="9"/>
      <c r="I78" s="9"/>
      <c r="J78" s="9"/>
    </row>
    <row r="79" spans="1:10" ht="14.4">
      <c r="A79" s="12" t="s">
        <v>86</v>
      </c>
      <c r="B79" s="9"/>
      <c r="C79" s="9"/>
      <c r="D79" s="9"/>
      <c r="E79" s="9"/>
      <c r="F79" s="9"/>
      <c r="G79" s="9"/>
      <c r="H79" s="9"/>
      <c r="I79" s="9"/>
      <c r="J79" s="9"/>
    </row>
    <row r="80" spans="1:10" ht="14.4">
      <c r="A80" s="12" t="s">
        <v>87</v>
      </c>
      <c r="B80" s="9"/>
      <c r="C80" s="9"/>
      <c r="D80" s="9"/>
      <c r="E80" s="9"/>
      <c r="F80" s="9"/>
      <c r="G80" s="9"/>
      <c r="H80" s="9"/>
      <c r="I80" s="9"/>
      <c r="J80" s="9"/>
    </row>
    <row r="81" spans="1:10" ht="14.4">
      <c r="A81" s="9"/>
      <c r="B81" s="9"/>
      <c r="C81" s="9"/>
      <c r="D81" s="9"/>
      <c r="E81" s="9"/>
      <c r="F81" s="9"/>
      <c r="G81" s="9"/>
      <c r="H81" s="9"/>
      <c r="I81" s="9"/>
      <c r="J81" s="9"/>
    </row>
    <row r="82" spans="1:10" ht="14.4">
      <c r="A82" s="12" t="s">
        <v>88</v>
      </c>
      <c r="B82" s="9"/>
      <c r="C82" s="9"/>
      <c r="D82" s="9"/>
      <c r="E82" s="9"/>
      <c r="F82" s="9"/>
      <c r="G82" s="9"/>
      <c r="H82" s="9"/>
      <c r="I82" s="9"/>
      <c r="J82" s="9"/>
    </row>
    <row r="83" spans="1:10" ht="14.4">
      <c r="A83" s="12" t="s">
        <v>89</v>
      </c>
      <c r="B83" s="9"/>
      <c r="C83" s="9"/>
      <c r="D83" s="9"/>
      <c r="E83" s="9"/>
      <c r="F83" s="9"/>
      <c r="G83" s="9"/>
      <c r="H83" s="9"/>
      <c r="I83" s="9"/>
      <c r="J83" s="9"/>
    </row>
    <row r="84" spans="1:10" ht="14.4">
      <c r="A84" s="9"/>
      <c r="B84" s="9"/>
      <c r="C84" s="9"/>
      <c r="D84" s="9"/>
      <c r="E84" s="9"/>
      <c r="F84" s="9"/>
      <c r="G84" s="9"/>
      <c r="H84" s="9"/>
      <c r="I84" s="9"/>
      <c r="J84" s="9"/>
    </row>
    <row r="85" spans="1:10" ht="14.4">
      <c r="A85" s="278" t="s">
        <v>90</v>
      </c>
      <c r="B85" s="9"/>
      <c r="C85" s="9"/>
      <c r="D85" s="9"/>
      <c r="E85" s="9"/>
      <c r="F85" s="9"/>
      <c r="G85" s="9"/>
      <c r="H85" s="9"/>
      <c r="I85" s="9"/>
      <c r="J85" s="9"/>
    </row>
    <row r="86" spans="1:10" ht="14.4">
      <c r="A86" s="9"/>
      <c r="B86" s="9"/>
      <c r="C86" s="9"/>
      <c r="D86" s="9"/>
      <c r="E86" s="9"/>
      <c r="F86" s="9"/>
      <c r="G86" s="9"/>
      <c r="H86" s="9"/>
      <c r="I86" s="9"/>
      <c r="J86" s="9"/>
    </row>
    <row r="87" spans="1:10" ht="14.4">
      <c r="A87" s="12" t="s">
        <v>91</v>
      </c>
      <c r="B87" s="9"/>
      <c r="C87" s="9"/>
      <c r="D87" s="9"/>
      <c r="E87" s="9"/>
      <c r="F87" s="9"/>
      <c r="G87" s="9"/>
      <c r="H87" s="9"/>
      <c r="I87" s="9"/>
      <c r="J87" s="9"/>
    </row>
    <row r="88" spans="1:10" ht="14.4">
      <c r="A88" s="12" t="s">
        <v>92</v>
      </c>
      <c r="B88" s="9"/>
      <c r="C88" s="9"/>
      <c r="D88" s="9"/>
      <c r="E88" s="9"/>
      <c r="F88" s="9"/>
      <c r="G88" s="9"/>
      <c r="H88" s="9"/>
      <c r="I88" s="9"/>
      <c r="J88" s="9"/>
    </row>
    <row r="89" spans="1:10" ht="14.4">
      <c r="A89" s="278" t="s">
        <v>680</v>
      </c>
      <c r="B89" s="9"/>
      <c r="C89" s="9"/>
      <c r="D89" s="9"/>
      <c r="E89" s="9"/>
      <c r="F89" s="9"/>
      <c r="G89" s="9"/>
      <c r="H89" s="9"/>
      <c r="I89" s="9"/>
      <c r="J89" s="9"/>
    </row>
    <row r="90" spans="1:10" ht="14.4">
      <c r="A90" s="9"/>
      <c r="B90" s="9"/>
      <c r="C90" s="9"/>
      <c r="D90" s="9"/>
      <c r="E90" s="9"/>
      <c r="F90" s="9"/>
      <c r="G90" s="9"/>
      <c r="H90" s="9"/>
      <c r="I90" s="9"/>
      <c r="J90" s="9"/>
    </row>
    <row r="91" spans="1:10" ht="14.4">
      <c r="A91" s="12" t="s">
        <v>93</v>
      </c>
      <c r="B91" s="9"/>
      <c r="C91" s="9"/>
      <c r="D91" s="9"/>
      <c r="E91" s="9"/>
      <c r="F91" s="9"/>
      <c r="G91" s="9"/>
      <c r="H91" s="9"/>
      <c r="I91" s="9"/>
      <c r="J91" s="9"/>
    </row>
    <row r="92" spans="1:10" ht="14.4">
      <c r="A92" s="12" t="s">
        <v>94</v>
      </c>
      <c r="B92" s="9"/>
      <c r="C92" s="9"/>
      <c r="D92" s="9"/>
      <c r="E92" s="9"/>
      <c r="F92" s="9"/>
      <c r="G92" s="9"/>
      <c r="H92" s="9"/>
      <c r="I92" s="9"/>
      <c r="J92" s="9"/>
    </row>
    <row r="93" spans="1:10" ht="14.4">
      <c r="A93" s="12" t="s">
        <v>95</v>
      </c>
      <c r="B93" s="9"/>
      <c r="C93" s="9"/>
      <c r="D93" s="9"/>
      <c r="E93" s="9"/>
      <c r="F93" s="9"/>
      <c r="G93" s="9"/>
      <c r="H93" s="9"/>
      <c r="I93" s="9"/>
      <c r="J93" s="9"/>
    </row>
    <row r="94" spans="1:10" ht="14.4">
      <c r="A94" s="9"/>
      <c r="B94" s="9"/>
      <c r="C94" s="9"/>
      <c r="D94" s="9"/>
      <c r="E94" s="9"/>
      <c r="F94" s="9"/>
      <c r="G94" s="9"/>
      <c r="H94" s="9"/>
      <c r="I94" s="9"/>
      <c r="J94" s="9"/>
    </row>
    <row r="95" spans="1:10" ht="14.4">
      <c r="A95" s="9"/>
      <c r="B95" s="9"/>
      <c r="C95" s="9"/>
      <c r="D95" s="9"/>
      <c r="E95" s="9"/>
      <c r="F95" s="9"/>
      <c r="G95" s="9"/>
      <c r="H95" s="9"/>
      <c r="I95" s="9"/>
      <c r="J95" s="9"/>
    </row>
    <row r="96" spans="1:10" ht="14.4">
      <c r="A96" s="9"/>
      <c r="B96" s="9"/>
      <c r="C96" s="9"/>
      <c r="D96" s="9"/>
      <c r="E96" s="9"/>
      <c r="F96" s="9"/>
      <c r="G96" s="9"/>
      <c r="H96" s="9"/>
      <c r="I96" s="9"/>
      <c r="J96" s="9"/>
    </row>
    <row r="97" spans="1:10" ht="14.4">
      <c r="A97" s="9"/>
      <c r="B97" s="9"/>
      <c r="C97" s="9"/>
      <c r="D97" s="9"/>
      <c r="E97" s="9"/>
      <c r="F97" s="9"/>
      <c r="G97" s="9"/>
      <c r="H97" s="9"/>
      <c r="I97" s="9"/>
      <c r="J97" s="9"/>
    </row>
    <row r="98" spans="1:10" ht="14.4">
      <c r="A98" s="9"/>
      <c r="B98" s="9"/>
      <c r="C98" s="9"/>
      <c r="D98" s="9"/>
      <c r="E98" s="9"/>
      <c r="F98" s="9"/>
      <c r="G98" s="9"/>
      <c r="H98" s="9"/>
      <c r="I98" s="9"/>
      <c r="J98" s="9"/>
    </row>
    <row r="99" spans="1:10" ht="14.4">
      <c r="A99" s="9"/>
      <c r="B99" s="9"/>
      <c r="C99" s="9"/>
      <c r="D99" s="9"/>
      <c r="E99" s="9"/>
      <c r="F99" s="9"/>
      <c r="G99" s="9"/>
      <c r="H99" s="9"/>
      <c r="I99" s="9"/>
      <c r="J99" s="9"/>
    </row>
    <row r="100" spans="1:10" ht="14.4">
      <c r="A100" s="9"/>
      <c r="B100" s="9"/>
      <c r="C100" s="9"/>
      <c r="D100" s="9"/>
      <c r="E100" s="9"/>
      <c r="F100" s="9"/>
      <c r="G100" s="9"/>
      <c r="H100" s="9"/>
      <c r="I100" s="9"/>
      <c r="J100" s="9"/>
    </row>
    <row r="101" spans="1:10" ht="14.4">
      <c r="A101" s="9"/>
      <c r="B101" s="9"/>
      <c r="C101" s="9"/>
      <c r="D101" s="9"/>
      <c r="E101" s="9"/>
      <c r="F101" s="9"/>
      <c r="G101" s="9"/>
      <c r="H101" s="9"/>
      <c r="I101" s="9"/>
      <c r="J101" s="9"/>
    </row>
    <row r="102" spans="1:10" ht="14.4">
      <c r="A102" s="9"/>
      <c r="B102" s="9"/>
      <c r="C102" s="9"/>
      <c r="D102" s="9"/>
      <c r="E102" s="9"/>
      <c r="F102" s="9"/>
      <c r="G102" s="9"/>
      <c r="H102" s="9"/>
      <c r="I102" s="9"/>
      <c r="J102" s="9"/>
    </row>
    <row r="103" spans="1:10" ht="14.4">
      <c r="A103" s="9"/>
      <c r="B103" s="9"/>
      <c r="C103" s="9"/>
      <c r="D103" s="9"/>
      <c r="E103" s="9"/>
      <c r="F103" s="9"/>
      <c r="G103" s="9"/>
      <c r="H103" s="9"/>
      <c r="I103" s="9"/>
      <c r="J103" s="9"/>
    </row>
    <row r="104" spans="1:10" ht="14.4">
      <c r="A104" s="9"/>
      <c r="B104" s="9"/>
      <c r="C104" s="9"/>
      <c r="D104" s="9"/>
      <c r="E104" s="9"/>
      <c r="F104" s="9"/>
      <c r="G104" s="9"/>
      <c r="H104" s="9"/>
      <c r="I104" s="9"/>
      <c r="J104" s="9"/>
    </row>
    <row r="105" spans="1:10" ht="14.4">
      <c r="A105" s="9"/>
      <c r="B105" s="9"/>
      <c r="C105" s="9"/>
      <c r="D105" s="9"/>
      <c r="E105" s="9"/>
      <c r="F105" s="9"/>
      <c r="G105" s="9"/>
      <c r="H105" s="9"/>
      <c r="I105" s="9"/>
      <c r="J105" s="9"/>
    </row>
    <row r="106" spans="1:10" ht="14.4">
      <c r="A106" s="9"/>
      <c r="B106" s="9"/>
      <c r="C106" s="9"/>
      <c r="D106" s="9"/>
      <c r="E106" s="9"/>
      <c r="F106" s="9"/>
      <c r="G106" s="9"/>
      <c r="H106" s="9"/>
      <c r="I106" s="9"/>
      <c r="J106" s="9"/>
    </row>
    <row r="107" spans="1:10" ht="14.4">
      <c r="A107" s="9"/>
      <c r="B107" s="9"/>
      <c r="C107" s="9"/>
      <c r="D107" s="9"/>
      <c r="E107" s="9"/>
      <c r="F107" s="9"/>
      <c r="G107" s="9"/>
      <c r="H107" s="9"/>
      <c r="I107" s="9"/>
      <c r="J107" s="9"/>
    </row>
    <row r="108" spans="1:10" ht="14.4">
      <c r="A108" s="9"/>
      <c r="B108" s="9"/>
      <c r="C108" s="9"/>
      <c r="D108" s="9"/>
      <c r="E108" s="9"/>
      <c r="F108" s="9"/>
      <c r="G108" s="9"/>
      <c r="H108" s="9"/>
      <c r="I108" s="9"/>
      <c r="J108" s="9"/>
    </row>
    <row r="109" spans="1:10" ht="14.4">
      <c r="A109" s="9"/>
      <c r="B109" s="9"/>
      <c r="C109" s="9"/>
      <c r="D109" s="9"/>
      <c r="E109" s="9"/>
      <c r="F109" s="9"/>
      <c r="G109" s="9"/>
      <c r="H109" s="9"/>
      <c r="I109" s="9"/>
      <c r="J109" s="9"/>
    </row>
    <row r="110" spans="1:10" ht="14.4">
      <c r="A110" s="9"/>
      <c r="B110" s="9"/>
      <c r="C110" s="9"/>
      <c r="D110" s="9"/>
      <c r="E110" s="9"/>
      <c r="F110" s="9"/>
      <c r="G110" s="9"/>
      <c r="H110" s="9"/>
      <c r="I110" s="9"/>
      <c r="J110" s="9"/>
    </row>
    <row r="111" spans="1:10" ht="14.4">
      <c r="A111" s="9"/>
      <c r="B111" s="9"/>
      <c r="C111" s="9"/>
      <c r="D111" s="9"/>
      <c r="E111" s="9"/>
      <c r="F111" s="9"/>
      <c r="G111" s="9"/>
      <c r="H111" s="9"/>
      <c r="I111" s="9"/>
      <c r="J111" s="9"/>
    </row>
    <row r="112" spans="1:10" ht="14.4">
      <c r="A112" s="9"/>
      <c r="B112" s="9"/>
      <c r="C112" s="9"/>
      <c r="D112" s="9"/>
      <c r="E112" s="9"/>
      <c r="F112" s="9"/>
      <c r="G112" s="9"/>
      <c r="H112" s="9"/>
      <c r="I112" s="9"/>
      <c r="J112" s="9"/>
    </row>
    <row r="113" spans="1:10" ht="14.4">
      <c r="A113" s="9"/>
      <c r="B113" s="9"/>
      <c r="C113" s="9"/>
      <c r="D113" s="9"/>
      <c r="E113" s="9"/>
      <c r="F113" s="9"/>
      <c r="G113" s="9"/>
      <c r="H113" s="9"/>
      <c r="I113" s="9"/>
      <c r="J113" s="9"/>
    </row>
    <row r="114" spans="1:10" ht="14.4">
      <c r="A114" s="9"/>
      <c r="B114" s="9"/>
      <c r="C114" s="9"/>
      <c r="D114" s="9"/>
      <c r="E114" s="9"/>
      <c r="F114" s="9"/>
      <c r="G114" s="9"/>
      <c r="H114" s="9"/>
      <c r="I114" s="9"/>
      <c r="J114" s="9"/>
    </row>
    <row r="115" spans="1:10" ht="14.4">
      <c r="A115" s="9"/>
      <c r="B115" s="9"/>
      <c r="C115" s="9"/>
      <c r="D115" s="9"/>
      <c r="E115" s="9"/>
      <c r="F115" s="9"/>
      <c r="G115" s="9"/>
      <c r="H115" s="9"/>
      <c r="I115" s="9"/>
      <c r="J115" s="9"/>
    </row>
    <row r="116" spans="1:10" ht="14.4">
      <c r="A116" s="9"/>
      <c r="B116" s="9"/>
      <c r="C116" s="9"/>
      <c r="D116" s="9"/>
      <c r="E116" s="9"/>
      <c r="F116" s="9"/>
      <c r="G116" s="9"/>
      <c r="H116" s="9"/>
      <c r="I116" s="9"/>
      <c r="J116" s="9"/>
    </row>
    <row r="117" spans="1:10" ht="14.4">
      <c r="A117" s="9"/>
      <c r="B117" s="9"/>
      <c r="C117" s="9"/>
      <c r="D117" s="9"/>
      <c r="E117" s="9"/>
      <c r="F117" s="9"/>
      <c r="G117" s="9"/>
      <c r="H117" s="9"/>
      <c r="I117" s="9"/>
      <c r="J117" s="9"/>
    </row>
    <row r="118" spans="1:10" ht="14.4">
      <c r="A118" s="9"/>
      <c r="B118" s="9"/>
      <c r="C118" s="9"/>
      <c r="D118" s="9"/>
      <c r="E118" s="9"/>
      <c r="F118" s="9"/>
      <c r="G118" s="9"/>
      <c r="H118" s="9"/>
      <c r="I118" s="9"/>
      <c r="J118" s="9"/>
    </row>
  </sheetData>
  <sheetProtection algorithmName="SHA-512" hashValue="VasubkquSzGAn4Y/mPQrXT3WNzPUmPwQnSNpXdATkE2k4yzIYz8KbS0P8mi0kTS+UOSTGdJbPeFyyx0sycLylA==" saltValue="GuhHYCjIpi7i4eq7K+TmaA==" spinCount="100000" sheet="1" objects="1" scenarios="1"/>
  <mergeCells count="16">
    <mergeCell ref="B28:C28"/>
    <mergeCell ref="D28:E28"/>
    <mergeCell ref="D41:F41"/>
    <mergeCell ref="B27:C27"/>
    <mergeCell ref="D27:E27"/>
    <mergeCell ref="B11:H11"/>
    <mergeCell ref="B14:H14"/>
    <mergeCell ref="B15:H15"/>
    <mergeCell ref="B16:H16"/>
    <mergeCell ref="B26:C26"/>
    <mergeCell ref="D26:E26"/>
    <mergeCell ref="B5:H5"/>
    <mergeCell ref="B7:H7"/>
    <mergeCell ref="B8:H8"/>
    <mergeCell ref="B9:H9"/>
    <mergeCell ref="B10:H10"/>
  </mergeCells>
  <pageMargins left="0.7" right="0.7" top="0.78749999999999998" bottom="0.78749999999999998" header="0.511811023622047" footer="0.511811023622047"/>
  <pageSetup paperSize="9" scale="90"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2:F54"/>
  <sheetViews>
    <sheetView tabSelected="1" topLeftCell="A19" zoomScaleNormal="100" workbookViewId="0">
      <selection activeCell="B21" sqref="B21"/>
    </sheetView>
  </sheetViews>
  <sheetFormatPr baseColWidth="10" defaultColWidth="11.44140625" defaultRowHeight="12.75" customHeight="1"/>
  <cols>
    <col min="1" max="1" width="52.109375" style="19" customWidth="1"/>
    <col min="2" max="2" width="28" style="19" customWidth="1"/>
    <col min="3" max="3" width="28.44140625" style="19" customWidth="1"/>
    <col min="4" max="16384" width="11.44140625" style="19"/>
  </cols>
  <sheetData>
    <row r="2" spans="1:3" ht="20.25" customHeight="1">
      <c r="A2" s="20" t="s">
        <v>32</v>
      </c>
    </row>
    <row r="3" spans="1:3" ht="20.25" customHeight="1">
      <c r="A3" s="21" t="s">
        <v>33</v>
      </c>
    </row>
    <row r="5" spans="1:3" ht="15" customHeight="1">
      <c r="A5" s="22" t="s">
        <v>96</v>
      </c>
      <c r="B5" s="380">
        <f>'1. Allgemeine Angaben'!B6</f>
        <v>0</v>
      </c>
      <c r="C5" s="380"/>
    </row>
    <row r="7" spans="1:3" ht="23.25" customHeight="1">
      <c r="A7" s="381" t="s">
        <v>97</v>
      </c>
      <c r="B7" s="381"/>
      <c r="C7" s="381"/>
    </row>
    <row r="9" spans="1:3" ht="12.75" customHeight="1">
      <c r="A9" s="382" t="s">
        <v>98</v>
      </c>
      <c r="B9" s="382"/>
      <c r="C9" s="382"/>
    </row>
    <row r="10" spans="1:3" ht="12.75" customHeight="1">
      <c r="A10" s="382" t="s">
        <v>99</v>
      </c>
      <c r="B10" s="382"/>
      <c r="C10" s="382"/>
    </row>
    <row r="11" spans="1:3" ht="12.75" customHeight="1">
      <c r="A11" s="382" t="s">
        <v>100</v>
      </c>
      <c r="B11" s="382"/>
      <c r="C11" s="382"/>
    </row>
    <row r="13" spans="1:3" ht="13.2">
      <c r="A13" s="23" t="s">
        <v>101</v>
      </c>
      <c r="B13" s="24" t="s">
        <v>102</v>
      </c>
      <c r="C13" s="25">
        <v>15</v>
      </c>
    </row>
    <row r="14" spans="1:3" ht="13.2">
      <c r="C14" s="26"/>
    </row>
    <row r="15" spans="1:3" ht="12.75" customHeight="1">
      <c r="A15" s="383" t="s">
        <v>103</v>
      </c>
      <c r="B15" s="383"/>
      <c r="C15" s="383"/>
    </row>
    <row r="16" spans="1:3" ht="12" customHeight="1">
      <c r="A16" s="384" t="s">
        <v>104</v>
      </c>
      <c r="B16" s="384"/>
      <c r="C16" s="384"/>
    </row>
    <row r="17" spans="1:6" ht="13.2">
      <c r="A17" s="27" t="s">
        <v>105</v>
      </c>
      <c r="B17" s="28"/>
      <c r="C17" s="29">
        <f>$C$13*B17</f>
        <v>0</v>
      </c>
      <c r="F17" s="30"/>
    </row>
    <row r="18" spans="1:6" ht="13.2">
      <c r="A18" s="27" t="s">
        <v>106</v>
      </c>
      <c r="B18" s="28"/>
      <c r="C18" s="29">
        <f>$C$13*B18</f>
        <v>0</v>
      </c>
      <c r="F18" s="30"/>
    </row>
    <row r="19" spans="1:6" ht="13.2">
      <c r="A19" s="27" t="s">
        <v>107</v>
      </c>
      <c r="B19" s="28"/>
      <c r="C19" s="29">
        <f>$C$13*B19</f>
        <v>0</v>
      </c>
      <c r="F19" s="30"/>
    </row>
    <row r="20" spans="1:6" ht="12.75" customHeight="1">
      <c r="A20" s="27" t="s">
        <v>108</v>
      </c>
      <c r="B20" s="28"/>
      <c r="C20" s="29">
        <f>$C$13*B20</f>
        <v>0</v>
      </c>
      <c r="F20" s="30"/>
    </row>
    <row r="21" spans="1:6" ht="13.2">
      <c r="A21" s="27" t="s">
        <v>109</v>
      </c>
      <c r="B21" s="28"/>
      <c r="C21" s="29">
        <f>$C$13*B21</f>
        <v>0</v>
      </c>
      <c r="F21" s="30"/>
    </row>
    <row r="22" spans="1:6" ht="12.75" customHeight="1">
      <c r="A22" s="382" t="s">
        <v>110</v>
      </c>
      <c r="B22" s="382"/>
      <c r="C22" s="382"/>
      <c r="F22" s="30"/>
    </row>
    <row r="23" spans="1:6" ht="13.2">
      <c r="A23" s="27" t="s">
        <v>111</v>
      </c>
      <c r="B23" s="31"/>
      <c r="C23" s="29">
        <f t="shared" ref="C23:C31" si="0">B23*$C$13</f>
        <v>0</v>
      </c>
      <c r="F23" s="32"/>
    </row>
    <row r="24" spans="1:6" ht="13.2">
      <c r="A24" s="27" t="s">
        <v>112</v>
      </c>
      <c r="B24" s="31"/>
      <c r="C24" s="29">
        <f t="shared" si="0"/>
        <v>0</v>
      </c>
      <c r="F24" s="32"/>
    </row>
    <row r="25" spans="1:6" ht="13.2">
      <c r="A25" s="27" t="s">
        <v>113</v>
      </c>
      <c r="B25" s="31"/>
      <c r="C25" s="29">
        <f t="shared" si="0"/>
        <v>0</v>
      </c>
      <c r="F25" s="32"/>
    </row>
    <row r="26" spans="1:6" ht="13.2">
      <c r="A26" s="27" t="s">
        <v>114</v>
      </c>
      <c r="B26" s="31"/>
      <c r="C26" s="29">
        <f t="shared" si="0"/>
        <v>0</v>
      </c>
      <c r="F26" s="32"/>
    </row>
    <row r="27" spans="1:6" ht="13.2">
      <c r="A27" s="27" t="s">
        <v>115</v>
      </c>
      <c r="B27" s="31"/>
      <c r="C27" s="29">
        <f t="shared" si="0"/>
        <v>0</v>
      </c>
      <c r="F27" s="32"/>
    </row>
    <row r="28" spans="1:6" ht="13.2">
      <c r="A28" s="27" t="s">
        <v>116</v>
      </c>
      <c r="B28" s="31"/>
      <c r="C28" s="29">
        <f t="shared" si="0"/>
        <v>0</v>
      </c>
      <c r="F28" s="32"/>
    </row>
    <row r="29" spans="1:6" ht="13.2">
      <c r="A29" s="27" t="s">
        <v>117</v>
      </c>
      <c r="B29" s="33"/>
      <c r="C29" s="29">
        <f t="shared" si="0"/>
        <v>0</v>
      </c>
      <c r="F29" s="32"/>
    </row>
    <row r="30" spans="1:6" ht="13.2">
      <c r="A30" s="27" t="s">
        <v>118</v>
      </c>
      <c r="B30" s="31"/>
      <c r="C30" s="29">
        <f t="shared" si="0"/>
        <v>0</v>
      </c>
      <c r="F30" s="32"/>
    </row>
    <row r="31" spans="1:6" ht="13.2">
      <c r="A31" s="34" t="s">
        <v>119</v>
      </c>
      <c r="B31" s="31"/>
      <c r="C31" s="29">
        <f t="shared" si="0"/>
        <v>0</v>
      </c>
      <c r="F31" s="32"/>
    </row>
    <row r="32" spans="1:6" ht="13.2">
      <c r="A32" s="23" t="s">
        <v>120</v>
      </c>
      <c r="B32" s="35">
        <f>100%+SUM(B17:B21,B23:B31)</f>
        <v>1</v>
      </c>
      <c r="C32" s="36">
        <f>(C17+C18+C19+C20+C21+C23+C24+C25+C26+C27+C28+C29+C30+C31)+C13</f>
        <v>15</v>
      </c>
    </row>
    <row r="33" spans="1:3" ht="13.2">
      <c r="C33" s="26"/>
    </row>
    <row r="34" spans="1:3" ht="12.75" customHeight="1">
      <c r="A34" s="383" t="s">
        <v>121</v>
      </c>
      <c r="B34" s="383"/>
      <c r="C34" s="383"/>
    </row>
    <row r="35" spans="1:3" ht="13.2">
      <c r="A35" s="37" t="s">
        <v>122</v>
      </c>
      <c r="B35" s="38"/>
      <c r="C35" s="39">
        <f>$C$13*B35</f>
        <v>0</v>
      </c>
    </row>
    <row r="36" spans="1:3" ht="13.2">
      <c r="A36" s="27" t="s">
        <v>123</v>
      </c>
      <c r="B36" s="28"/>
      <c r="C36" s="39">
        <f>$C$13*B36</f>
        <v>0</v>
      </c>
    </row>
    <row r="37" spans="1:3" ht="13.2">
      <c r="A37" s="27" t="s">
        <v>124</v>
      </c>
      <c r="B37" s="385" t="s">
        <v>125</v>
      </c>
      <c r="C37" s="385"/>
    </row>
    <row r="38" spans="1:3" ht="13.2">
      <c r="A38" s="34" t="s">
        <v>126</v>
      </c>
      <c r="B38" s="40"/>
      <c r="C38" s="41">
        <f>C13*B38</f>
        <v>0</v>
      </c>
    </row>
    <row r="39" spans="1:3" ht="13.2">
      <c r="A39" s="23" t="s">
        <v>127</v>
      </c>
      <c r="B39" s="461">
        <f>B35+B36+B38</f>
        <v>0</v>
      </c>
      <c r="C39" s="42">
        <f>SUM(C35+C36+C38)</f>
        <v>0</v>
      </c>
    </row>
    <row r="40" spans="1:3" ht="13.2">
      <c r="C40" s="26"/>
    </row>
    <row r="41" spans="1:3" ht="12.75" customHeight="1">
      <c r="A41" s="383" t="s">
        <v>128</v>
      </c>
      <c r="B41" s="383"/>
      <c r="C41" s="383"/>
    </row>
    <row r="42" spans="1:3" ht="13.2">
      <c r="A42" s="37" t="s">
        <v>129</v>
      </c>
      <c r="B42" s="38"/>
      <c r="C42" s="39">
        <f>$C$13*B42</f>
        <v>0</v>
      </c>
    </row>
    <row r="43" spans="1:3" ht="13.2">
      <c r="A43" s="27" t="s">
        <v>130</v>
      </c>
      <c r="B43" s="28"/>
      <c r="C43" s="39">
        <f>$C$13*B43</f>
        <v>0</v>
      </c>
    </row>
    <row r="44" spans="1:3" ht="13.2">
      <c r="A44" s="27" t="s">
        <v>131</v>
      </c>
      <c r="B44" s="28"/>
      <c r="C44" s="39">
        <f>$C$13*B44</f>
        <v>0</v>
      </c>
    </row>
    <row r="45" spans="1:3" ht="13.2">
      <c r="A45" s="34" t="s">
        <v>132</v>
      </c>
      <c r="B45" s="40"/>
      <c r="C45" s="39">
        <f>$C$13*B45</f>
        <v>0</v>
      </c>
    </row>
    <row r="46" spans="1:3" ht="13.2">
      <c r="A46" s="43" t="s">
        <v>133</v>
      </c>
      <c r="B46" s="35">
        <f>SUM(B42:B45)</f>
        <v>0</v>
      </c>
      <c r="C46" s="44">
        <f>SUM(C42:C45)</f>
        <v>0</v>
      </c>
    </row>
    <row r="47" spans="1:3" ht="13.2">
      <c r="C47" s="26"/>
    </row>
    <row r="48" spans="1:3" ht="13.2">
      <c r="A48" s="23" t="s">
        <v>134</v>
      </c>
      <c r="B48" s="35">
        <f>SUM(B32,B39,B46)</f>
        <v>1</v>
      </c>
      <c r="C48" s="36">
        <f>SUM(C32+C39+C46)</f>
        <v>15</v>
      </c>
    </row>
    <row r="49" spans="1:3" ht="26.4">
      <c r="A49" s="45" t="s">
        <v>135</v>
      </c>
      <c r="B49" s="46"/>
      <c r="C49" s="47">
        <f>C48*B49</f>
        <v>0</v>
      </c>
    </row>
    <row r="50" spans="1:3" ht="17.25" customHeight="1">
      <c r="A50" s="48" t="s">
        <v>136</v>
      </c>
      <c r="B50" s="462">
        <f>B48*(100%+B49)</f>
        <v>1</v>
      </c>
      <c r="C50" s="49">
        <f>SUM(C48+C49)</f>
        <v>15</v>
      </c>
    </row>
    <row r="52" spans="1:3" ht="13.2">
      <c r="A52" s="50" t="s">
        <v>137</v>
      </c>
      <c r="B52" s="51" t="s">
        <v>138</v>
      </c>
    </row>
    <row r="53" spans="1:3" ht="13.2">
      <c r="A53" s="52" t="s">
        <v>139</v>
      </c>
      <c r="B53" s="53"/>
    </row>
    <row r="54" spans="1:3" ht="13.2">
      <c r="A54" s="54" t="s">
        <v>140</v>
      </c>
      <c r="B54" s="55"/>
    </row>
  </sheetData>
  <sheetProtection algorithmName="SHA-512" hashValue="KC6LlCn/aNLjZIexR3w4eHKVgNo/KUMxVLaBD2jT9Tzq5IJdjbMyacQGfxCUqFRUOc/MI6zfTxq16VD2Z+sgDw==" saltValue="WaJWuI+Rf4DXlpdjQNYJ1A==" spinCount="100000" sheet="1" objects="1" scenarios="1"/>
  <mergeCells count="11">
    <mergeCell ref="A41:C41"/>
    <mergeCell ref="A15:C15"/>
    <mergeCell ref="A16:C16"/>
    <mergeCell ref="A22:C22"/>
    <mergeCell ref="A34:C34"/>
    <mergeCell ref="B37:C37"/>
    <mergeCell ref="B5:C5"/>
    <mergeCell ref="A7:C7"/>
    <mergeCell ref="A9:C9"/>
    <mergeCell ref="A10:C10"/>
    <mergeCell ref="A11:C11"/>
  </mergeCells>
  <pageMargins left="0.7" right="0.7" top="0.78749999999999998" bottom="0.78749999999999998" header="0.511811023622047" footer="0.511811023622047"/>
  <pageSetup paperSize="9" scale="73"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2:N46"/>
  <sheetViews>
    <sheetView topLeftCell="A37" zoomScale="90" zoomScaleNormal="90" workbookViewId="0">
      <selection activeCell="G10" sqref="G10"/>
    </sheetView>
  </sheetViews>
  <sheetFormatPr baseColWidth="10" defaultColWidth="10.6640625" defaultRowHeight="15" customHeight="1"/>
  <cols>
    <col min="1" max="1" width="10.88671875" customWidth="1"/>
    <col min="2" max="2" width="65.6640625" style="1" customWidth="1"/>
    <col min="3" max="3" width="19.5546875" style="1" customWidth="1"/>
    <col min="4" max="4" width="23.44140625" style="1" customWidth="1"/>
  </cols>
  <sheetData>
    <row r="2" spans="1:14" ht="15" customHeight="1">
      <c r="A2" s="386" t="s">
        <v>32</v>
      </c>
      <c r="B2" s="386"/>
      <c r="C2" s="386"/>
      <c r="D2" s="386"/>
      <c r="E2" s="386"/>
      <c r="F2" s="386"/>
      <c r="G2" s="386"/>
      <c r="H2" s="386"/>
      <c r="I2" s="386"/>
      <c r="J2" s="386"/>
      <c r="K2" s="386"/>
      <c r="L2" s="386"/>
      <c r="M2" s="386"/>
      <c r="N2" s="386"/>
    </row>
    <row r="3" spans="1:14" ht="15" customHeight="1">
      <c r="A3" s="381" t="s">
        <v>33</v>
      </c>
      <c r="B3" s="381"/>
      <c r="C3" s="381"/>
      <c r="D3" s="381"/>
      <c r="E3" s="381"/>
      <c r="F3" s="381"/>
      <c r="G3" s="381"/>
      <c r="H3" s="381"/>
      <c r="I3" s="381"/>
      <c r="J3" s="381"/>
      <c r="K3" s="381"/>
      <c r="L3" s="381"/>
      <c r="M3" s="381"/>
      <c r="N3" s="381"/>
    </row>
    <row r="4" spans="1:14" ht="14.4">
      <c r="A4" s="56"/>
      <c r="B4" s="56"/>
      <c r="C4" s="56"/>
      <c r="D4" s="56"/>
      <c r="E4" s="56"/>
      <c r="F4" s="56"/>
      <c r="G4" s="56"/>
      <c r="H4" s="56"/>
      <c r="I4" s="56"/>
      <c r="J4" s="56"/>
      <c r="K4" s="56"/>
      <c r="L4" s="56"/>
      <c r="M4" s="56"/>
      <c r="N4" s="56"/>
    </row>
    <row r="5" spans="1:14" ht="31.5" customHeight="1">
      <c r="A5" s="387" t="s">
        <v>141</v>
      </c>
      <c r="B5" s="387"/>
      <c r="C5" s="387"/>
      <c r="D5" s="387"/>
    </row>
    <row r="7" spans="1:14" ht="54.9" customHeight="1" thickBot="1">
      <c r="A7" s="338" t="s">
        <v>142</v>
      </c>
      <c r="B7" s="339" t="s">
        <v>143</v>
      </c>
      <c r="C7" s="339" t="s">
        <v>144</v>
      </c>
      <c r="D7" s="340" t="s">
        <v>145</v>
      </c>
    </row>
    <row r="8" spans="1:14" ht="45" customHeight="1" thickBot="1">
      <c r="A8" s="349" t="s">
        <v>146</v>
      </c>
      <c r="B8" s="57" t="s">
        <v>147</v>
      </c>
      <c r="C8" s="57" t="s">
        <v>148</v>
      </c>
      <c r="D8" s="351"/>
    </row>
    <row r="9" spans="1:14" ht="45" customHeight="1" thickBot="1">
      <c r="A9" s="349" t="s">
        <v>149</v>
      </c>
      <c r="B9" s="57" t="s">
        <v>147</v>
      </c>
      <c r="C9" s="57" t="s">
        <v>592</v>
      </c>
      <c r="D9" s="351"/>
    </row>
    <row r="10" spans="1:14" ht="45" customHeight="1" thickBot="1">
      <c r="A10" s="349" t="s">
        <v>150</v>
      </c>
      <c r="B10" s="57" t="s">
        <v>147</v>
      </c>
      <c r="C10" s="57" t="s">
        <v>151</v>
      </c>
      <c r="D10" s="351"/>
    </row>
    <row r="11" spans="1:14" ht="45" customHeight="1" thickBot="1">
      <c r="A11" s="349" t="s">
        <v>152</v>
      </c>
      <c r="B11" s="57" t="s">
        <v>153</v>
      </c>
      <c r="C11" s="57" t="s">
        <v>148</v>
      </c>
      <c r="D11" s="351"/>
    </row>
    <row r="12" spans="1:14" ht="45" customHeight="1" thickBot="1">
      <c r="A12" s="349" t="s">
        <v>154</v>
      </c>
      <c r="B12" s="57" t="s">
        <v>153</v>
      </c>
      <c r="C12" s="57" t="s">
        <v>592</v>
      </c>
      <c r="D12" s="351"/>
    </row>
    <row r="13" spans="1:14" ht="45" customHeight="1" thickBot="1">
      <c r="A13" s="349" t="s">
        <v>603</v>
      </c>
      <c r="B13" s="57" t="s">
        <v>155</v>
      </c>
      <c r="C13" s="57" t="s">
        <v>156</v>
      </c>
      <c r="D13" s="351"/>
    </row>
    <row r="14" spans="1:14" ht="45" customHeight="1" thickBot="1">
      <c r="A14" s="349" t="s">
        <v>157</v>
      </c>
      <c r="B14" s="57" t="s">
        <v>155</v>
      </c>
      <c r="C14" s="57" t="s">
        <v>158</v>
      </c>
      <c r="D14" s="351"/>
    </row>
    <row r="15" spans="1:14" ht="45" customHeight="1" thickBot="1">
      <c r="A15" s="349" t="s">
        <v>159</v>
      </c>
      <c r="B15" s="57" t="s">
        <v>155</v>
      </c>
      <c r="C15" s="57" t="s">
        <v>592</v>
      </c>
      <c r="D15" s="351"/>
    </row>
    <row r="16" spans="1:14" ht="45" customHeight="1" thickBot="1">
      <c r="A16" s="349" t="s">
        <v>160</v>
      </c>
      <c r="B16" s="57" t="s">
        <v>155</v>
      </c>
      <c r="C16" s="57" t="s">
        <v>151</v>
      </c>
      <c r="D16" s="351"/>
    </row>
    <row r="17" spans="1:4" ht="45" customHeight="1" thickBot="1">
      <c r="A17" s="349" t="s">
        <v>161</v>
      </c>
      <c r="B17" s="57" t="s">
        <v>155</v>
      </c>
      <c r="C17" s="57" t="s">
        <v>162</v>
      </c>
      <c r="D17" s="351"/>
    </row>
    <row r="18" spans="1:4" ht="45" customHeight="1" thickBot="1">
      <c r="A18" s="349" t="s">
        <v>163</v>
      </c>
      <c r="B18" s="57" t="s">
        <v>164</v>
      </c>
      <c r="C18" s="57" t="s">
        <v>156</v>
      </c>
      <c r="D18" s="351"/>
    </row>
    <row r="19" spans="1:4" ht="45" customHeight="1" thickBot="1">
      <c r="A19" s="349" t="s">
        <v>165</v>
      </c>
      <c r="B19" s="57" t="s">
        <v>164</v>
      </c>
      <c r="C19" s="57" t="s">
        <v>158</v>
      </c>
      <c r="D19" s="351"/>
    </row>
    <row r="20" spans="1:4" ht="45" customHeight="1" thickBot="1">
      <c r="A20" s="349" t="s">
        <v>166</v>
      </c>
      <c r="B20" s="57" t="s">
        <v>164</v>
      </c>
      <c r="C20" s="57" t="s">
        <v>592</v>
      </c>
      <c r="D20" s="351"/>
    </row>
    <row r="21" spans="1:4" ht="45" customHeight="1" thickBot="1">
      <c r="A21" s="349" t="s">
        <v>167</v>
      </c>
      <c r="B21" s="57" t="s">
        <v>164</v>
      </c>
      <c r="C21" s="57" t="s">
        <v>151</v>
      </c>
      <c r="D21" s="351"/>
    </row>
    <row r="22" spans="1:4" ht="45" customHeight="1" thickBot="1">
      <c r="A22" s="349" t="s">
        <v>168</v>
      </c>
      <c r="B22" s="57" t="s">
        <v>169</v>
      </c>
      <c r="C22" s="57" t="s">
        <v>156</v>
      </c>
      <c r="D22" s="351"/>
    </row>
    <row r="23" spans="1:4" ht="45" customHeight="1" thickBot="1">
      <c r="A23" s="349" t="s">
        <v>170</v>
      </c>
      <c r="B23" s="57" t="s">
        <v>169</v>
      </c>
      <c r="C23" s="57" t="s">
        <v>158</v>
      </c>
      <c r="D23" s="351"/>
    </row>
    <row r="24" spans="1:4" ht="45" customHeight="1" thickBot="1">
      <c r="A24" s="349" t="s">
        <v>171</v>
      </c>
      <c r="B24" s="57" t="s">
        <v>169</v>
      </c>
      <c r="C24" s="57" t="s">
        <v>156</v>
      </c>
      <c r="D24" s="351"/>
    </row>
    <row r="25" spans="1:4" ht="45" customHeight="1" thickBot="1">
      <c r="A25" s="349" t="s">
        <v>172</v>
      </c>
      <c r="B25" s="57" t="s">
        <v>169</v>
      </c>
      <c r="C25" s="57" t="s">
        <v>151</v>
      </c>
      <c r="D25" s="351"/>
    </row>
    <row r="26" spans="1:4" ht="45" customHeight="1" thickBot="1">
      <c r="A26" s="349" t="s">
        <v>173</v>
      </c>
      <c r="B26" s="57" t="s">
        <v>169</v>
      </c>
      <c r="C26" s="57" t="s">
        <v>174</v>
      </c>
      <c r="D26" s="351"/>
    </row>
    <row r="27" spans="1:4" ht="45" customHeight="1" thickBot="1">
      <c r="A27" s="349" t="s">
        <v>175</v>
      </c>
      <c r="B27" s="57" t="s">
        <v>176</v>
      </c>
      <c r="C27" s="57" t="s">
        <v>148</v>
      </c>
      <c r="D27" s="351"/>
    </row>
    <row r="28" spans="1:4" ht="45" customHeight="1" thickBot="1">
      <c r="A28" s="349" t="s">
        <v>177</v>
      </c>
      <c r="B28" s="57" t="s">
        <v>176</v>
      </c>
      <c r="C28" s="57" t="s">
        <v>592</v>
      </c>
      <c r="D28" s="351"/>
    </row>
    <row r="29" spans="1:4" ht="45" customHeight="1" thickBot="1">
      <c r="A29" s="349" t="s">
        <v>178</v>
      </c>
      <c r="B29" s="57" t="s">
        <v>179</v>
      </c>
      <c r="C29" s="57" t="s">
        <v>156</v>
      </c>
      <c r="D29" s="351"/>
    </row>
    <row r="30" spans="1:4" ht="45" customHeight="1" thickBot="1">
      <c r="A30" s="349" t="s">
        <v>180</v>
      </c>
      <c r="B30" s="57" t="s">
        <v>179</v>
      </c>
      <c r="C30" s="57" t="s">
        <v>148</v>
      </c>
      <c r="D30" s="351"/>
    </row>
    <row r="31" spans="1:4" ht="45" customHeight="1" thickBot="1">
      <c r="A31" s="349" t="s">
        <v>181</v>
      </c>
      <c r="B31" s="57" t="s">
        <v>179</v>
      </c>
      <c r="C31" s="57" t="s">
        <v>151</v>
      </c>
      <c r="D31" s="351"/>
    </row>
    <row r="32" spans="1:4" ht="45" customHeight="1" thickBot="1">
      <c r="A32" s="349" t="s">
        <v>182</v>
      </c>
      <c r="B32" s="57" t="s">
        <v>179</v>
      </c>
      <c r="C32" s="57" t="s">
        <v>590</v>
      </c>
      <c r="D32" s="351"/>
    </row>
    <row r="33" spans="1:4" ht="45" customHeight="1" thickBot="1">
      <c r="A33" s="349" t="s">
        <v>183</v>
      </c>
      <c r="B33" s="57" t="s">
        <v>184</v>
      </c>
      <c r="C33" s="57" t="s">
        <v>156</v>
      </c>
      <c r="D33" s="351"/>
    </row>
    <row r="34" spans="1:4" ht="45" customHeight="1" thickBot="1">
      <c r="A34" s="349" t="s">
        <v>185</v>
      </c>
      <c r="B34" s="57" t="s">
        <v>184</v>
      </c>
      <c r="C34" s="57" t="s">
        <v>158</v>
      </c>
      <c r="D34" s="351"/>
    </row>
    <row r="35" spans="1:4" ht="45" customHeight="1" thickBot="1">
      <c r="A35" s="349" t="s">
        <v>186</v>
      </c>
      <c r="B35" s="57" t="s">
        <v>184</v>
      </c>
      <c r="C35" s="57" t="s">
        <v>148</v>
      </c>
      <c r="D35" s="351"/>
    </row>
    <row r="36" spans="1:4" ht="45" customHeight="1" thickBot="1">
      <c r="A36" s="349" t="s">
        <v>187</v>
      </c>
      <c r="B36" s="57" t="s">
        <v>184</v>
      </c>
      <c r="C36" s="57" t="s">
        <v>592</v>
      </c>
      <c r="D36" s="351"/>
    </row>
    <row r="37" spans="1:4" ht="45" customHeight="1" thickBot="1">
      <c r="A37" s="349" t="s">
        <v>188</v>
      </c>
      <c r="B37" s="57" t="s">
        <v>189</v>
      </c>
      <c r="C37" s="57" t="s">
        <v>592</v>
      </c>
      <c r="D37" s="351"/>
    </row>
    <row r="38" spans="1:4" ht="45" customHeight="1" thickBot="1">
      <c r="A38" s="349" t="s">
        <v>190</v>
      </c>
      <c r="B38" s="57" t="s">
        <v>189</v>
      </c>
      <c r="C38" s="57" t="s">
        <v>148</v>
      </c>
      <c r="D38" s="351"/>
    </row>
    <row r="39" spans="1:4" ht="45" customHeight="1" thickBot="1">
      <c r="A39" s="349" t="s">
        <v>191</v>
      </c>
      <c r="B39" s="57" t="s">
        <v>189</v>
      </c>
      <c r="C39" s="57" t="s">
        <v>151</v>
      </c>
      <c r="D39" s="351"/>
    </row>
    <row r="40" spans="1:4" ht="45" customHeight="1" thickBot="1">
      <c r="A40" s="349" t="s">
        <v>192</v>
      </c>
      <c r="B40" s="57" t="s">
        <v>189</v>
      </c>
      <c r="C40" s="57" t="s">
        <v>174</v>
      </c>
      <c r="D40" s="351"/>
    </row>
    <row r="41" spans="1:4" ht="45" customHeight="1" thickBot="1">
      <c r="A41" s="349" t="s">
        <v>193</v>
      </c>
      <c r="B41" s="57" t="s">
        <v>189</v>
      </c>
      <c r="C41" s="57" t="s">
        <v>162</v>
      </c>
      <c r="D41" s="351"/>
    </row>
    <row r="42" spans="1:4" ht="45" customHeight="1" thickBot="1">
      <c r="A42" s="349" t="s">
        <v>194</v>
      </c>
      <c r="B42" s="57" t="s">
        <v>195</v>
      </c>
      <c r="C42" s="57" t="s">
        <v>156</v>
      </c>
      <c r="D42" s="351"/>
    </row>
    <row r="43" spans="1:4" ht="45" customHeight="1" thickBot="1">
      <c r="A43" s="349" t="s">
        <v>196</v>
      </c>
      <c r="B43" s="57" t="s">
        <v>195</v>
      </c>
      <c r="C43" s="57" t="s">
        <v>592</v>
      </c>
      <c r="D43" s="351"/>
    </row>
    <row r="44" spans="1:4" ht="45" customHeight="1" thickBot="1">
      <c r="A44" s="349" t="s">
        <v>197</v>
      </c>
      <c r="B44" s="57" t="s">
        <v>198</v>
      </c>
      <c r="C44" s="57" t="s">
        <v>156</v>
      </c>
      <c r="D44" s="351"/>
    </row>
    <row r="45" spans="1:4" ht="45" customHeight="1">
      <c r="A45" s="350" t="s">
        <v>199</v>
      </c>
      <c r="B45" s="341" t="s">
        <v>200</v>
      </c>
      <c r="C45" s="341" t="s">
        <v>201</v>
      </c>
      <c r="D45" s="352">
        <v>0</v>
      </c>
    </row>
    <row r="46" spans="1:4" ht="35.1" customHeight="1"/>
  </sheetData>
  <sheetProtection algorithmName="SHA-512" hashValue="KanzITPz7rVll6wobiznj+qQgCdjnzfbk3g3lmqxqTyJe1qMR+3AFx+278muSq39pCGbes1T28iBNbc82Ix3cQ==" saltValue="jn8SG+QiOWHZA7OMPbeGKg==" spinCount="100000" sheet="1" objects="1" scenarios="1"/>
  <mergeCells count="3">
    <mergeCell ref="A2:N2"/>
    <mergeCell ref="A3:N3"/>
    <mergeCell ref="A5:D5"/>
  </mergeCells>
  <pageMargins left="0.7" right="0.7" top="0.78749999999999998" bottom="0.78749999999999998" header="0.511811023622047" footer="0.511811023622047"/>
  <pageSetup paperSize="9"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dimension ref="A2:U537"/>
  <sheetViews>
    <sheetView zoomScaleNormal="100" workbookViewId="0">
      <pane ySplit="9" topLeftCell="A143" activePane="bottomLeft" state="frozen"/>
      <selection pane="bottomLeft" activeCell="Q512" sqref="Q512"/>
    </sheetView>
  </sheetViews>
  <sheetFormatPr baseColWidth="10" defaultColWidth="11.44140625" defaultRowHeight="12" customHeight="1"/>
  <cols>
    <col min="1" max="1" width="4.109375" style="9" customWidth="1"/>
    <col min="2" max="2" width="15.33203125" style="9" customWidth="1"/>
    <col min="3" max="3" width="14.44140625" style="9" customWidth="1"/>
    <col min="4" max="4" width="6.88671875" style="9" customWidth="1"/>
    <col min="5" max="5" width="6.44140625" style="9" customWidth="1"/>
    <col min="6" max="6" width="12" style="9" customWidth="1"/>
    <col min="7" max="7" width="7.33203125" style="9" customWidth="1"/>
    <col min="8" max="8" width="11.44140625" style="9" customWidth="1"/>
    <col min="9" max="9" width="7.5546875" style="9" customWidth="1"/>
    <col min="10" max="10" width="13.6640625" style="9" customWidth="1"/>
    <col min="11" max="11" width="10.88671875" style="9" customWidth="1"/>
    <col min="12" max="12" width="13.33203125" style="363" bestFit="1" customWidth="1"/>
    <col min="13" max="13" width="9.6640625" style="9" customWidth="1"/>
    <col min="14" max="14" width="7.88671875" style="9" customWidth="1"/>
    <col min="15" max="15" width="13.5546875" style="9" bestFit="1" customWidth="1"/>
    <col min="16" max="16" width="10.6640625" style="9" customWidth="1"/>
    <col min="17" max="17" width="14.44140625" style="9" customWidth="1"/>
    <col min="18" max="16384" width="11.44140625" style="9"/>
  </cols>
  <sheetData>
    <row r="2" spans="1:17" ht="19.5" customHeight="1">
      <c r="A2" s="394" t="s">
        <v>32</v>
      </c>
      <c r="B2" s="394"/>
      <c r="C2" s="394"/>
      <c r="D2" s="394"/>
      <c r="E2" s="394"/>
      <c r="F2" s="394"/>
      <c r="G2" s="394"/>
      <c r="H2" s="394"/>
      <c r="I2" s="394"/>
      <c r="J2" s="394"/>
      <c r="K2" s="394"/>
      <c r="L2" s="394"/>
      <c r="M2" s="394"/>
    </row>
    <row r="3" spans="1:17" ht="12.75" customHeight="1">
      <c r="A3" s="394" t="s">
        <v>33</v>
      </c>
      <c r="B3" s="394"/>
      <c r="C3" s="394"/>
      <c r="D3" s="394"/>
      <c r="E3" s="394"/>
      <c r="F3" s="394"/>
      <c r="G3" s="394"/>
      <c r="H3" s="394"/>
      <c r="I3" s="394"/>
      <c r="J3" s="394"/>
      <c r="K3" s="394"/>
      <c r="L3" s="394"/>
      <c r="M3" s="394"/>
    </row>
    <row r="4" spans="1:17" ht="9.75" customHeight="1" thickBot="1"/>
    <row r="5" spans="1:17" ht="12.75" customHeight="1" thickBot="1">
      <c r="A5" s="58"/>
      <c r="B5" s="58"/>
      <c r="F5" s="396" t="s">
        <v>202</v>
      </c>
      <c r="G5" s="396"/>
      <c r="H5" s="397"/>
      <c r="I5" s="395">
        <f>'1. Allgemeine Angaben'!B6</f>
        <v>0</v>
      </c>
      <c r="J5" s="395"/>
      <c r="K5" s="395"/>
      <c r="L5" s="395"/>
      <c r="M5" s="395"/>
      <c r="N5" s="395"/>
      <c r="O5" s="395"/>
    </row>
    <row r="6" spans="1:17" ht="9.75" customHeight="1">
      <c r="I6" s="59"/>
    </row>
    <row r="7" spans="1:17" ht="19.5" customHeight="1" thickBot="1">
      <c r="A7" s="394" t="s">
        <v>24</v>
      </c>
      <c r="B7" s="394"/>
      <c r="C7" s="394"/>
      <c r="D7" s="394"/>
      <c r="E7" s="394"/>
      <c r="F7" s="394"/>
      <c r="G7" s="394"/>
      <c r="H7" s="394"/>
      <c r="I7" s="394"/>
      <c r="J7" s="394"/>
      <c r="K7" s="394"/>
      <c r="L7" s="394"/>
      <c r="M7" s="394"/>
    </row>
    <row r="8" spans="1:17" ht="24.75" customHeight="1" thickBot="1">
      <c r="M8" s="392" t="s">
        <v>203</v>
      </c>
      <c r="N8" s="392"/>
      <c r="O8" s="392"/>
      <c r="P8" s="393" t="s">
        <v>204</v>
      </c>
      <c r="Q8" s="393"/>
    </row>
    <row r="9" spans="1:17" ht="43.5" customHeight="1" thickBot="1">
      <c r="A9" s="335" t="s">
        <v>205</v>
      </c>
      <c r="B9" s="335" t="s">
        <v>206</v>
      </c>
      <c r="C9" s="335" t="s">
        <v>207</v>
      </c>
      <c r="D9" s="335" t="s">
        <v>208</v>
      </c>
      <c r="E9" s="335" t="s">
        <v>209</v>
      </c>
      <c r="F9" s="335" t="s">
        <v>210</v>
      </c>
      <c r="G9" s="335" t="s">
        <v>211</v>
      </c>
      <c r="H9" s="335" t="s">
        <v>212</v>
      </c>
      <c r="I9" s="335" t="s">
        <v>213</v>
      </c>
      <c r="J9" s="335" t="s">
        <v>214</v>
      </c>
      <c r="K9" s="335" t="s">
        <v>215</v>
      </c>
      <c r="L9" s="366" t="s">
        <v>216</v>
      </c>
      <c r="M9" s="335" t="s">
        <v>217</v>
      </c>
      <c r="N9" s="335" t="s">
        <v>218</v>
      </c>
      <c r="O9" s="335" t="s">
        <v>219</v>
      </c>
      <c r="P9" s="336" t="s">
        <v>220</v>
      </c>
      <c r="Q9" s="337" t="s">
        <v>221</v>
      </c>
    </row>
    <row r="10" spans="1:17" ht="19.5" customHeight="1">
      <c r="A10" s="62">
        <v>1</v>
      </c>
      <c r="B10" s="62" t="s">
        <v>222</v>
      </c>
      <c r="C10" s="62" t="s">
        <v>223</v>
      </c>
      <c r="D10" s="62" t="s">
        <v>224</v>
      </c>
      <c r="E10" s="62"/>
      <c r="F10" s="62" t="s">
        <v>225</v>
      </c>
      <c r="G10" s="62" t="s">
        <v>226</v>
      </c>
      <c r="H10" s="62">
        <v>91.57</v>
      </c>
      <c r="I10" s="343" t="s">
        <v>152</v>
      </c>
      <c r="J10" s="62" t="s">
        <v>227</v>
      </c>
      <c r="K10" s="342">
        <f>VLOOKUP($I10,'3. Leistungswerte'!$A$8:$D$45,4,FALSE)</f>
        <v>0</v>
      </c>
      <c r="L10" s="103">
        <v>8592.93</v>
      </c>
      <c r="M10" s="62" t="e">
        <f>L10/K10</f>
        <v>#DIV/0!</v>
      </c>
      <c r="N10" s="63">
        <f>'2. SVS'!$C$50</f>
        <v>15</v>
      </c>
      <c r="O10" s="63" t="e">
        <f t="shared" ref="O10:O48" si="0">M10*N10</f>
        <v>#DIV/0!</v>
      </c>
      <c r="P10" s="64">
        <v>91.57</v>
      </c>
      <c r="Q10" s="65"/>
    </row>
    <row r="11" spans="1:17" ht="19.5" customHeight="1">
      <c r="A11" s="62">
        <v>2</v>
      </c>
      <c r="B11" s="62" t="s">
        <v>222</v>
      </c>
      <c r="C11" s="62" t="s">
        <v>223</v>
      </c>
      <c r="D11" s="62" t="s">
        <v>224</v>
      </c>
      <c r="E11" s="62"/>
      <c r="F11" s="62" t="s">
        <v>228</v>
      </c>
      <c r="G11" s="62" t="s">
        <v>229</v>
      </c>
      <c r="H11" s="62">
        <v>28.22</v>
      </c>
      <c r="I11" s="343" t="s">
        <v>168</v>
      </c>
      <c r="J11" s="62" t="s">
        <v>230</v>
      </c>
      <c r="K11" s="342">
        <f>VLOOKUP($I11,'3. Leistungswerte'!$A$8:$D$45,4,FALSE)</f>
        <v>0</v>
      </c>
      <c r="L11" s="103">
        <v>5296.33</v>
      </c>
      <c r="M11" s="62" t="e">
        <f t="shared" ref="M11:M74" si="1">L11/K11</f>
        <v>#DIV/0!</v>
      </c>
      <c r="N11" s="63">
        <f>'2. SVS'!$C$50</f>
        <v>15</v>
      </c>
      <c r="O11" s="63" t="e">
        <f t="shared" si="0"/>
        <v>#DIV/0!</v>
      </c>
      <c r="P11" s="64">
        <v>28.22</v>
      </c>
      <c r="Q11" s="65"/>
    </row>
    <row r="12" spans="1:17" ht="19.5" customHeight="1">
      <c r="A12" s="62">
        <v>3</v>
      </c>
      <c r="B12" s="62" t="s">
        <v>222</v>
      </c>
      <c r="C12" s="62" t="s">
        <v>223</v>
      </c>
      <c r="D12" s="62" t="s">
        <v>224</v>
      </c>
      <c r="E12" s="62"/>
      <c r="F12" s="62" t="s">
        <v>231</v>
      </c>
      <c r="G12" s="62" t="s">
        <v>229</v>
      </c>
      <c r="H12" s="62">
        <v>14.06</v>
      </c>
      <c r="I12" s="343" t="s">
        <v>193</v>
      </c>
      <c r="J12" s="62" t="s">
        <v>232</v>
      </c>
      <c r="K12" s="342">
        <f>VLOOKUP($I12,'3. Leistungswerte'!$A$8:$D$45,4,FALSE)</f>
        <v>0</v>
      </c>
      <c r="L12" s="103">
        <v>14.06</v>
      </c>
      <c r="M12" s="62" t="e">
        <f t="shared" si="1"/>
        <v>#DIV/0!</v>
      </c>
      <c r="N12" s="63">
        <f>'2. SVS'!$C$50</f>
        <v>15</v>
      </c>
      <c r="O12" s="63" t="e">
        <f t="shared" si="0"/>
        <v>#DIV/0!</v>
      </c>
      <c r="P12" s="64"/>
      <c r="Q12" s="65" t="s">
        <v>233</v>
      </c>
    </row>
    <row r="13" spans="1:17" ht="19.5" customHeight="1">
      <c r="A13" s="62">
        <v>4</v>
      </c>
      <c r="B13" s="62" t="s">
        <v>222</v>
      </c>
      <c r="C13" s="62" t="s">
        <v>223</v>
      </c>
      <c r="D13" s="62" t="s">
        <v>224</v>
      </c>
      <c r="E13" s="62"/>
      <c r="F13" s="62" t="s">
        <v>234</v>
      </c>
      <c r="G13" s="62" t="s">
        <v>226</v>
      </c>
      <c r="H13" s="62">
        <v>20.75</v>
      </c>
      <c r="I13" s="343" t="s">
        <v>146</v>
      </c>
      <c r="J13" s="62" t="s">
        <v>227</v>
      </c>
      <c r="K13" s="342">
        <f>VLOOKUP($I13,'3. Leistungswerte'!$A$8:$D$45,4,FALSE)</f>
        <v>0</v>
      </c>
      <c r="L13" s="103">
        <v>1947.18</v>
      </c>
      <c r="M13" s="62" t="e">
        <f t="shared" si="1"/>
        <v>#DIV/0!</v>
      </c>
      <c r="N13" s="63">
        <f>'2. SVS'!$C$50</f>
        <v>15</v>
      </c>
      <c r="O13" s="63" t="e">
        <f t="shared" si="0"/>
        <v>#DIV/0!</v>
      </c>
      <c r="P13" s="64">
        <v>20.75</v>
      </c>
      <c r="Q13" s="65"/>
    </row>
    <row r="14" spans="1:17" ht="19.5" customHeight="1">
      <c r="A14" s="62">
        <v>5</v>
      </c>
      <c r="B14" s="62" t="s">
        <v>222</v>
      </c>
      <c r="C14" s="62" t="s">
        <v>223</v>
      </c>
      <c r="D14" s="62" t="s">
        <v>224</v>
      </c>
      <c r="E14" s="62"/>
      <c r="F14" s="62" t="s">
        <v>235</v>
      </c>
      <c r="G14" s="62" t="s">
        <v>226</v>
      </c>
      <c r="H14" s="62">
        <v>23.8</v>
      </c>
      <c r="I14" s="343" t="s">
        <v>192</v>
      </c>
      <c r="J14" s="62" t="s">
        <v>236</v>
      </c>
      <c r="K14" s="342">
        <f>VLOOKUP($I14,'3. Leistungswerte'!$A$8:$D$45,4,FALSE)</f>
        <v>0</v>
      </c>
      <c r="L14" s="103">
        <v>261.8</v>
      </c>
      <c r="M14" s="62" t="e">
        <f t="shared" si="1"/>
        <v>#DIV/0!</v>
      </c>
      <c r="N14" s="63">
        <f>'2. SVS'!$C$50</f>
        <v>15</v>
      </c>
      <c r="O14" s="63" t="e">
        <f t="shared" si="0"/>
        <v>#DIV/0!</v>
      </c>
      <c r="P14" s="64">
        <v>23.8</v>
      </c>
      <c r="Q14" s="65"/>
    </row>
    <row r="15" spans="1:17" ht="19.5" customHeight="1">
      <c r="A15" s="62">
        <v>6</v>
      </c>
      <c r="B15" s="62" t="s">
        <v>222</v>
      </c>
      <c r="C15" s="62" t="s">
        <v>223</v>
      </c>
      <c r="D15" s="62" t="s">
        <v>224</v>
      </c>
      <c r="E15" s="62"/>
      <c r="F15" s="62" t="s">
        <v>237</v>
      </c>
      <c r="G15" s="62" t="s">
        <v>229</v>
      </c>
      <c r="H15" s="62">
        <v>3.5</v>
      </c>
      <c r="I15" s="343" t="s">
        <v>603</v>
      </c>
      <c r="J15" s="62" t="s">
        <v>230</v>
      </c>
      <c r="K15" s="342">
        <f>VLOOKUP($I15,'3. Leistungswerte'!$A$8:$D$45,4,FALSE)</f>
        <v>0</v>
      </c>
      <c r="L15" s="103">
        <v>656.88</v>
      </c>
      <c r="M15" s="62" t="e">
        <f t="shared" si="1"/>
        <v>#DIV/0!</v>
      </c>
      <c r="N15" s="63">
        <f>'2. SVS'!$C$50</f>
        <v>15</v>
      </c>
      <c r="O15" s="63" t="e">
        <f t="shared" si="0"/>
        <v>#DIV/0!</v>
      </c>
      <c r="P15" s="64">
        <v>3.5</v>
      </c>
      <c r="Q15" s="65"/>
    </row>
    <row r="16" spans="1:17" ht="19.5" customHeight="1">
      <c r="A16" s="62">
        <v>7</v>
      </c>
      <c r="B16" s="62" t="s">
        <v>222</v>
      </c>
      <c r="C16" s="62" t="s">
        <v>223</v>
      </c>
      <c r="D16" s="62" t="s">
        <v>224</v>
      </c>
      <c r="E16" s="62"/>
      <c r="F16" s="62" t="s">
        <v>238</v>
      </c>
      <c r="G16" s="62" t="s">
        <v>229</v>
      </c>
      <c r="H16" s="62">
        <v>6.71</v>
      </c>
      <c r="I16" s="343" t="s">
        <v>603</v>
      </c>
      <c r="J16" s="62" t="s">
        <v>230</v>
      </c>
      <c r="K16" s="342">
        <f>VLOOKUP($I16,'3. Leistungswerte'!$A$8:$D$45,4,FALSE)</f>
        <v>0</v>
      </c>
      <c r="L16" s="103">
        <v>1259.33</v>
      </c>
      <c r="M16" s="62" t="e">
        <f t="shared" si="1"/>
        <v>#DIV/0!</v>
      </c>
      <c r="N16" s="63">
        <f>'2. SVS'!$C$50</f>
        <v>15</v>
      </c>
      <c r="O16" s="63" t="e">
        <f t="shared" si="0"/>
        <v>#DIV/0!</v>
      </c>
      <c r="P16" s="64">
        <v>6.71</v>
      </c>
      <c r="Q16" s="65"/>
    </row>
    <row r="17" spans="1:17" ht="19.5" customHeight="1">
      <c r="A17" s="62">
        <v>8</v>
      </c>
      <c r="B17" s="62" t="s">
        <v>222</v>
      </c>
      <c r="C17" s="62" t="s">
        <v>223</v>
      </c>
      <c r="D17" s="62" t="s">
        <v>224</v>
      </c>
      <c r="E17" s="62"/>
      <c r="F17" s="62" t="s">
        <v>239</v>
      </c>
      <c r="G17" s="62" t="s">
        <v>229</v>
      </c>
      <c r="H17" s="62">
        <v>10.85</v>
      </c>
      <c r="I17" s="343" t="s">
        <v>603</v>
      </c>
      <c r="J17" s="62" t="s">
        <v>230</v>
      </c>
      <c r="K17" s="342">
        <f>VLOOKUP($I17,'3. Leistungswerte'!$A$8:$D$45,4,FALSE)</f>
        <v>0</v>
      </c>
      <c r="L17" s="103">
        <v>2036.33</v>
      </c>
      <c r="M17" s="62" t="e">
        <f t="shared" si="1"/>
        <v>#DIV/0!</v>
      </c>
      <c r="N17" s="63">
        <f>'2. SVS'!$C$50</f>
        <v>15</v>
      </c>
      <c r="O17" s="63" t="e">
        <f t="shared" si="0"/>
        <v>#DIV/0!</v>
      </c>
      <c r="P17" s="64">
        <v>10.85</v>
      </c>
      <c r="Q17" s="65"/>
    </row>
    <row r="18" spans="1:17" ht="19.2" customHeight="1">
      <c r="A18" s="62">
        <v>9</v>
      </c>
      <c r="B18" s="62" t="s">
        <v>222</v>
      </c>
      <c r="C18" s="62" t="s">
        <v>223</v>
      </c>
      <c r="D18" s="62" t="s">
        <v>224</v>
      </c>
      <c r="E18" s="62"/>
      <c r="F18" s="62" t="s">
        <v>240</v>
      </c>
      <c r="G18" s="62" t="s">
        <v>229</v>
      </c>
      <c r="H18" s="62">
        <v>5.46</v>
      </c>
      <c r="I18" s="343" t="s">
        <v>603</v>
      </c>
      <c r="J18" s="62" t="s">
        <v>230</v>
      </c>
      <c r="K18" s="342">
        <f>VLOOKUP($I18,'3. Leistungswerte'!$A$8:$D$45,4,FALSE)</f>
        <v>0</v>
      </c>
      <c r="L18" s="103">
        <v>1024.73</v>
      </c>
      <c r="M18" s="62" t="e">
        <f t="shared" si="1"/>
        <v>#DIV/0!</v>
      </c>
      <c r="N18" s="63">
        <f>'2. SVS'!$C$50</f>
        <v>15</v>
      </c>
      <c r="O18" s="63" t="e">
        <f t="shared" si="0"/>
        <v>#DIV/0!</v>
      </c>
      <c r="P18" s="64">
        <v>5.46</v>
      </c>
      <c r="Q18" s="65"/>
    </row>
    <row r="19" spans="1:17" ht="19.5" customHeight="1">
      <c r="A19" s="62">
        <v>10</v>
      </c>
      <c r="B19" s="62" t="s">
        <v>222</v>
      </c>
      <c r="C19" s="62" t="s">
        <v>223</v>
      </c>
      <c r="D19" s="62" t="s">
        <v>241</v>
      </c>
      <c r="E19" s="62"/>
      <c r="F19" s="62" t="s">
        <v>242</v>
      </c>
      <c r="G19" s="62" t="s">
        <v>229</v>
      </c>
      <c r="H19" s="62">
        <v>10.23</v>
      </c>
      <c r="I19" s="343" t="s">
        <v>163</v>
      </c>
      <c r="J19" s="62" t="s">
        <v>230</v>
      </c>
      <c r="K19" s="342">
        <f>VLOOKUP($I19,'3. Leistungswerte'!$A$8:$D$45,4,FALSE)</f>
        <v>0</v>
      </c>
      <c r="L19" s="103">
        <v>1919.97</v>
      </c>
      <c r="M19" s="62" t="e">
        <f t="shared" si="1"/>
        <v>#DIV/0!</v>
      </c>
      <c r="N19" s="63">
        <f>'2. SVS'!$C$50</f>
        <v>15</v>
      </c>
      <c r="O19" s="63" t="e">
        <f t="shared" si="0"/>
        <v>#DIV/0!</v>
      </c>
      <c r="P19" s="64">
        <v>10.23</v>
      </c>
      <c r="Q19" s="65" t="s">
        <v>243</v>
      </c>
    </row>
    <row r="20" spans="1:17" ht="19.5" customHeight="1">
      <c r="A20" s="62">
        <v>11</v>
      </c>
      <c r="B20" s="62" t="s">
        <v>222</v>
      </c>
      <c r="C20" s="62" t="s">
        <v>223</v>
      </c>
      <c r="D20" s="62" t="s">
        <v>241</v>
      </c>
      <c r="E20" s="62"/>
      <c r="F20" s="62" t="s">
        <v>242</v>
      </c>
      <c r="G20" s="62" t="s">
        <v>229</v>
      </c>
      <c r="H20" s="62">
        <v>10.23</v>
      </c>
      <c r="I20" s="343" t="s">
        <v>163</v>
      </c>
      <c r="J20" s="62" t="s">
        <v>230</v>
      </c>
      <c r="K20" s="342">
        <f>VLOOKUP($I20,'3. Leistungswerte'!$A$8:$D$45,4,FALSE)</f>
        <v>0</v>
      </c>
      <c r="L20" s="103">
        <v>1919.97</v>
      </c>
      <c r="M20" s="62" t="e">
        <f t="shared" si="1"/>
        <v>#DIV/0!</v>
      </c>
      <c r="N20" s="63">
        <f>'2. SVS'!$C$50</f>
        <v>15</v>
      </c>
      <c r="O20" s="63" t="e">
        <f t="shared" si="0"/>
        <v>#DIV/0!</v>
      </c>
      <c r="P20" s="64">
        <v>10.23</v>
      </c>
      <c r="Q20" s="65" t="s">
        <v>243</v>
      </c>
    </row>
    <row r="21" spans="1:17" ht="19.5" customHeight="1">
      <c r="A21" s="62">
        <v>12</v>
      </c>
      <c r="B21" s="62" t="s">
        <v>222</v>
      </c>
      <c r="C21" s="62" t="s">
        <v>223</v>
      </c>
      <c r="D21" s="62" t="s">
        <v>241</v>
      </c>
      <c r="E21" s="62"/>
      <c r="F21" s="62" t="s">
        <v>228</v>
      </c>
      <c r="G21" s="62" t="s">
        <v>229</v>
      </c>
      <c r="H21" s="62">
        <v>6.91</v>
      </c>
      <c r="I21" s="343" t="s">
        <v>168</v>
      </c>
      <c r="J21" s="62" t="s">
        <v>230</v>
      </c>
      <c r="K21" s="342">
        <f>VLOOKUP($I21,'3. Leistungswerte'!$A$8:$D$45,4,FALSE)</f>
        <v>0</v>
      </c>
      <c r="L21" s="103">
        <v>1296.8699999999999</v>
      </c>
      <c r="M21" s="62" t="e">
        <f t="shared" si="1"/>
        <v>#DIV/0!</v>
      </c>
      <c r="N21" s="63">
        <f>'2. SVS'!$C$50</f>
        <v>15</v>
      </c>
      <c r="O21" s="63" t="e">
        <f t="shared" si="0"/>
        <v>#DIV/0!</v>
      </c>
      <c r="P21" s="64">
        <v>6.91</v>
      </c>
      <c r="Q21" s="65"/>
    </row>
    <row r="22" spans="1:17" ht="19.5" customHeight="1">
      <c r="A22" s="62">
        <v>13</v>
      </c>
      <c r="B22" s="62" t="s">
        <v>222</v>
      </c>
      <c r="C22" s="62" t="s">
        <v>223</v>
      </c>
      <c r="D22" s="62" t="s">
        <v>241</v>
      </c>
      <c r="E22" s="62"/>
      <c r="F22" s="62" t="s">
        <v>225</v>
      </c>
      <c r="G22" s="62" t="s">
        <v>226</v>
      </c>
      <c r="H22" s="62">
        <v>95.47</v>
      </c>
      <c r="I22" s="343" t="s">
        <v>152</v>
      </c>
      <c r="J22" s="62" t="s">
        <v>227</v>
      </c>
      <c r="K22" s="342">
        <f>VLOOKUP($I22,'3. Leistungswerte'!$A$8:$D$45,4,FALSE)</f>
        <v>0</v>
      </c>
      <c r="L22" s="103">
        <v>8958.9</v>
      </c>
      <c r="M22" s="62" t="e">
        <f t="shared" si="1"/>
        <v>#DIV/0!</v>
      </c>
      <c r="N22" s="63">
        <f>'2. SVS'!$C$50</f>
        <v>15</v>
      </c>
      <c r="O22" s="63" t="e">
        <f t="shared" si="0"/>
        <v>#DIV/0!</v>
      </c>
      <c r="P22" s="64">
        <v>95.47</v>
      </c>
      <c r="Q22" s="65"/>
    </row>
    <row r="23" spans="1:17" ht="19.5" customHeight="1">
      <c r="A23" s="62">
        <v>14</v>
      </c>
      <c r="B23" s="62" t="s">
        <v>222</v>
      </c>
      <c r="C23" s="62" t="s">
        <v>223</v>
      </c>
      <c r="D23" s="62" t="s">
        <v>241</v>
      </c>
      <c r="E23" s="62"/>
      <c r="F23" s="62" t="s">
        <v>225</v>
      </c>
      <c r="G23" s="62" t="s">
        <v>226</v>
      </c>
      <c r="H23" s="62">
        <v>95.47</v>
      </c>
      <c r="I23" s="343" t="s">
        <v>152</v>
      </c>
      <c r="J23" s="62" t="s">
        <v>227</v>
      </c>
      <c r="K23" s="342">
        <f>VLOOKUP($I23,'3. Leistungswerte'!$A$8:$D$45,4,FALSE)</f>
        <v>0</v>
      </c>
      <c r="L23" s="103">
        <v>8958.9</v>
      </c>
      <c r="M23" s="62" t="e">
        <f t="shared" si="1"/>
        <v>#DIV/0!</v>
      </c>
      <c r="N23" s="63">
        <f>'2. SVS'!$C$50</f>
        <v>15</v>
      </c>
      <c r="O23" s="63" t="e">
        <f t="shared" si="0"/>
        <v>#DIV/0!</v>
      </c>
      <c r="P23" s="64">
        <v>95.47</v>
      </c>
      <c r="Q23" s="65"/>
    </row>
    <row r="24" spans="1:17" ht="19.5" customHeight="1">
      <c r="A24" s="62">
        <v>15</v>
      </c>
      <c r="B24" s="62" t="s">
        <v>222</v>
      </c>
      <c r="C24" s="62" t="s">
        <v>244</v>
      </c>
      <c r="D24" s="62" t="s">
        <v>224</v>
      </c>
      <c r="E24" s="62"/>
      <c r="F24" s="62" t="s">
        <v>237</v>
      </c>
      <c r="G24" s="62" t="s">
        <v>229</v>
      </c>
      <c r="H24" s="62">
        <v>3.29</v>
      </c>
      <c r="I24" s="343" t="s">
        <v>603</v>
      </c>
      <c r="J24" s="62" t="s">
        <v>230</v>
      </c>
      <c r="K24" s="342">
        <f>VLOOKUP($I24,'3. Leistungswerte'!$A$8:$D$45,4,FALSE)</f>
        <v>0</v>
      </c>
      <c r="L24" s="103">
        <v>617.47</v>
      </c>
      <c r="M24" s="62" t="e">
        <f t="shared" si="1"/>
        <v>#DIV/0!</v>
      </c>
      <c r="N24" s="63">
        <f>'2. SVS'!$C$50</f>
        <v>15</v>
      </c>
      <c r="O24" s="63" t="e">
        <f t="shared" si="0"/>
        <v>#DIV/0!</v>
      </c>
      <c r="P24" s="64">
        <v>3.29</v>
      </c>
      <c r="Q24" s="65"/>
    </row>
    <row r="25" spans="1:17" ht="19.5" customHeight="1">
      <c r="A25" s="62">
        <v>16</v>
      </c>
      <c r="B25" s="62" t="s">
        <v>222</v>
      </c>
      <c r="C25" s="62" t="s">
        <v>244</v>
      </c>
      <c r="D25" s="62" t="s">
        <v>224</v>
      </c>
      <c r="E25" s="62"/>
      <c r="F25" s="62" t="s">
        <v>239</v>
      </c>
      <c r="G25" s="62" t="s">
        <v>229</v>
      </c>
      <c r="H25" s="62">
        <v>19.48</v>
      </c>
      <c r="I25" s="343" t="s">
        <v>603</v>
      </c>
      <c r="J25" s="62" t="s">
        <v>230</v>
      </c>
      <c r="K25" s="342">
        <f>VLOOKUP($I25,'3. Leistungswerte'!$A$8:$D$45,4,FALSE)</f>
        <v>0</v>
      </c>
      <c r="L25" s="103">
        <v>3656.01</v>
      </c>
      <c r="M25" s="62" t="e">
        <f t="shared" si="1"/>
        <v>#DIV/0!</v>
      </c>
      <c r="N25" s="63">
        <f>'2. SVS'!$C$50</f>
        <v>15</v>
      </c>
      <c r="O25" s="63" t="e">
        <f t="shared" si="0"/>
        <v>#DIV/0!</v>
      </c>
      <c r="P25" s="64">
        <v>19.48</v>
      </c>
      <c r="Q25" s="65"/>
    </row>
    <row r="26" spans="1:17" ht="19.5" customHeight="1">
      <c r="A26" s="62">
        <v>17</v>
      </c>
      <c r="B26" s="62" t="s">
        <v>222</v>
      </c>
      <c r="C26" s="62" t="s">
        <v>244</v>
      </c>
      <c r="D26" s="62" t="s">
        <v>224</v>
      </c>
      <c r="E26" s="62"/>
      <c r="F26" s="62" t="s">
        <v>237</v>
      </c>
      <c r="G26" s="62" t="s">
        <v>229</v>
      </c>
      <c r="H26" s="62">
        <v>2.72</v>
      </c>
      <c r="I26" s="343" t="s">
        <v>603</v>
      </c>
      <c r="J26" s="62" t="s">
        <v>230</v>
      </c>
      <c r="K26" s="342">
        <f>VLOOKUP($I26,'3. Leistungswerte'!$A$8:$D$45,4,FALSE)</f>
        <v>0</v>
      </c>
      <c r="L26" s="103">
        <v>510.49</v>
      </c>
      <c r="M26" s="62" t="e">
        <f t="shared" si="1"/>
        <v>#DIV/0!</v>
      </c>
      <c r="N26" s="63">
        <f>'2. SVS'!$C$50</f>
        <v>15</v>
      </c>
      <c r="O26" s="63" t="e">
        <f t="shared" si="0"/>
        <v>#DIV/0!</v>
      </c>
      <c r="P26" s="64">
        <v>2.72</v>
      </c>
      <c r="Q26" s="65"/>
    </row>
    <row r="27" spans="1:17" ht="19.5" customHeight="1">
      <c r="A27" s="62">
        <v>18</v>
      </c>
      <c r="B27" s="62" t="s">
        <v>222</v>
      </c>
      <c r="C27" s="62" t="s">
        <v>244</v>
      </c>
      <c r="D27" s="62" t="s">
        <v>245</v>
      </c>
      <c r="E27" s="66"/>
      <c r="F27" s="62" t="s">
        <v>238</v>
      </c>
      <c r="G27" s="62" t="s">
        <v>246</v>
      </c>
      <c r="H27" s="365">
        <v>18.2</v>
      </c>
      <c r="I27" s="343" t="s">
        <v>603</v>
      </c>
      <c r="J27" s="67">
        <v>187.68</v>
      </c>
      <c r="K27" s="342">
        <f>VLOOKUP($I27,'3. Leistungswerte'!$A$8:$D$45,4,FALSE)</f>
        <v>0</v>
      </c>
      <c r="L27" s="367">
        <v>3415.78</v>
      </c>
      <c r="M27" s="62" t="e">
        <f t="shared" si="1"/>
        <v>#DIV/0!</v>
      </c>
      <c r="N27" s="63">
        <f>'2. SVS'!$C$50</f>
        <v>15</v>
      </c>
      <c r="O27" s="63" t="e">
        <f t="shared" si="0"/>
        <v>#DIV/0!</v>
      </c>
      <c r="P27" s="64">
        <v>18.2</v>
      </c>
      <c r="Q27" s="65"/>
    </row>
    <row r="28" spans="1:17" ht="19.5" customHeight="1">
      <c r="A28" s="62">
        <v>19</v>
      </c>
      <c r="B28" s="62" t="s">
        <v>222</v>
      </c>
      <c r="C28" s="62" t="s">
        <v>244</v>
      </c>
      <c r="D28" s="62" t="s">
        <v>224</v>
      </c>
      <c r="E28" s="66"/>
      <c r="F28" s="62" t="s">
        <v>247</v>
      </c>
      <c r="G28" s="62" t="s">
        <v>229</v>
      </c>
      <c r="H28" s="62">
        <v>3.71</v>
      </c>
      <c r="I28" s="343" t="s">
        <v>199</v>
      </c>
      <c r="J28" s="62" t="s">
        <v>248</v>
      </c>
      <c r="K28" s="342">
        <f>VLOOKUP($I28,'3. Leistungswerte'!$A$8:$D$45,4,FALSE)</f>
        <v>0</v>
      </c>
      <c r="L28" s="103">
        <v>0</v>
      </c>
      <c r="M28" s="62">
        <v>0</v>
      </c>
      <c r="N28" s="63">
        <f>'2. SVS'!$C$50</f>
        <v>15</v>
      </c>
      <c r="O28" s="69">
        <v>0</v>
      </c>
      <c r="P28" s="64"/>
      <c r="Q28" s="65"/>
    </row>
    <row r="29" spans="1:17" ht="19.5" customHeight="1">
      <c r="A29" s="62">
        <v>20</v>
      </c>
      <c r="B29" s="61" t="s">
        <v>222</v>
      </c>
      <c r="C29" s="61" t="s">
        <v>249</v>
      </c>
      <c r="D29" s="61" t="s">
        <v>250</v>
      </c>
      <c r="E29" s="70"/>
      <c r="F29" s="61" t="s">
        <v>228</v>
      </c>
      <c r="G29" s="61" t="s">
        <v>229</v>
      </c>
      <c r="H29" s="61">
        <v>44.67</v>
      </c>
      <c r="I29" s="344" t="s">
        <v>168</v>
      </c>
      <c r="J29" s="61" t="s">
        <v>230</v>
      </c>
      <c r="K29" s="342">
        <f>VLOOKUP($I29,'3. Leistungswerte'!$A$8:$D$45,4,FALSE)</f>
        <v>0</v>
      </c>
      <c r="L29" s="361">
        <v>8383.67</v>
      </c>
      <c r="M29" s="62" t="e">
        <f t="shared" si="1"/>
        <v>#DIV/0!</v>
      </c>
      <c r="N29" s="71">
        <f>'2. SVS'!$C$50</f>
        <v>15</v>
      </c>
      <c r="O29" s="72" t="e">
        <f t="shared" si="0"/>
        <v>#DIV/0!</v>
      </c>
      <c r="P29" s="64">
        <v>44.67</v>
      </c>
      <c r="Q29" s="65"/>
    </row>
    <row r="30" spans="1:17" ht="19.5" customHeight="1">
      <c r="A30" s="62">
        <v>21</v>
      </c>
      <c r="B30" s="62" t="s">
        <v>222</v>
      </c>
      <c r="C30" s="62" t="s">
        <v>249</v>
      </c>
      <c r="D30" s="62" t="s">
        <v>250</v>
      </c>
      <c r="E30" s="66"/>
      <c r="F30" s="62" t="s">
        <v>238</v>
      </c>
      <c r="G30" s="62" t="s">
        <v>229</v>
      </c>
      <c r="H30" s="62">
        <v>6.79</v>
      </c>
      <c r="I30" s="343" t="s">
        <v>603</v>
      </c>
      <c r="J30" s="62" t="s">
        <v>230</v>
      </c>
      <c r="K30" s="342">
        <f>VLOOKUP($I30,'3. Leistungswerte'!$A$8:$D$45,4,FALSE)</f>
        <v>0</v>
      </c>
      <c r="L30" s="103">
        <v>1274.3499999999999</v>
      </c>
      <c r="M30" s="62" t="e">
        <f t="shared" si="1"/>
        <v>#DIV/0!</v>
      </c>
      <c r="N30" s="63">
        <f>'2. SVS'!$C$50</f>
        <v>15</v>
      </c>
      <c r="O30" s="69" t="e">
        <f t="shared" si="0"/>
        <v>#DIV/0!</v>
      </c>
      <c r="P30" s="64">
        <v>6.79</v>
      </c>
      <c r="Q30" s="65"/>
    </row>
    <row r="31" spans="1:17" ht="24.75" customHeight="1">
      <c r="A31" s="62">
        <v>22</v>
      </c>
      <c r="B31" s="62" t="s">
        <v>222</v>
      </c>
      <c r="C31" s="62" t="s">
        <v>249</v>
      </c>
      <c r="D31" s="62" t="s">
        <v>250</v>
      </c>
      <c r="E31" s="66"/>
      <c r="F31" s="62" t="s">
        <v>251</v>
      </c>
      <c r="G31" s="62" t="s">
        <v>229</v>
      </c>
      <c r="H31" s="62">
        <v>8.58</v>
      </c>
      <c r="I31" s="343" t="s">
        <v>603</v>
      </c>
      <c r="J31" s="62" t="s">
        <v>230</v>
      </c>
      <c r="K31" s="342">
        <f>VLOOKUP($I31,'3. Leistungswerte'!$A$8:$D$45,4,FALSE)</f>
        <v>0</v>
      </c>
      <c r="L31" s="103">
        <v>1610.29</v>
      </c>
      <c r="M31" s="62" t="e">
        <f t="shared" si="1"/>
        <v>#DIV/0!</v>
      </c>
      <c r="N31" s="63">
        <f>'2. SVS'!$C$50</f>
        <v>15</v>
      </c>
      <c r="O31" s="69" t="e">
        <f t="shared" si="0"/>
        <v>#DIV/0!</v>
      </c>
      <c r="P31" s="64">
        <v>8.58</v>
      </c>
      <c r="Q31" s="65"/>
    </row>
    <row r="32" spans="1:17" ht="19.5" customHeight="1">
      <c r="A32" s="62">
        <v>23</v>
      </c>
      <c r="B32" s="62" t="s">
        <v>222</v>
      </c>
      <c r="C32" s="62" t="s">
        <v>249</v>
      </c>
      <c r="D32" s="62" t="s">
        <v>250</v>
      </c>
      <c r="E32" s="66"/>
      <c r="F32" s="62" t="s">
        <v>239</v>
      </c>
      <c r="G32" s="62" t="s">
        <v>229</v>
      </c>
      <c r="H32" s="62">
        <v>7.62</v>
      </c>
      <c r="I32" s="343" t="s">
        <v>603</v>
      </c>
      <c r="J32" s="62" t="s">
        <v>230</v>
      </c>
      <c r="K32" s="342">
        <f>VLOOKUP($I32,'3. Leistungswerte'!$A$8:$D$45,4,FALSE)</f>
        <v>0</v>
      </c>
      <c r="L32" s="103">
        <v>1430.12</v>
      </c>
      <c r="M32" s="62" t="e">
        <f t="shared" si="1"/>
        <v>#DIV/0!</v>
      </c>
      <c r="N32" s="63">
        <f>'2. SVS'!$C$50</f>
        <v>15</v>
      </c>
      <c r="O32" s="69" t="e">
        <f t="shared" si="0"/>
        <v>#DIV/0!</v>
      </c>
      <c r="P32" s="64">
        <v>7.62</v>
      </c>
      <c r="Q32" s="65"/>
    </row>
    <row r="33" spans="1:17" ht="19.5" customHeight="1">
      <c r="A33" s="62">
        <v>24</v>
      </c>
      <c r="B33" s="62" t="s">
        <v>222</v>
      </c>
      <c r="C33" s="62" t="s">
        <v>249</v>
      </c>
      <c r="D33" s="62" t="s">
        <v>224</v>
      </c>
      <c r="E33" s="66"/>
      <c r="F33" s="62" t="s">
        <v>242</v>
      </c>
      <c r="G33" s="62" t="s">
        <v>229</v>
      </c>
      <c r="H33" s="62">
        <v>21.51</v>
      </c>
      <c r="I33" s="343" t="s">
        <v>163</v>
      </c>
      <c r="J33" s="62" t="s">
        <v>230</v>
      </c>
      <c r="K33" s="342">
        <f>VLOOKUP($I33,'3. Leistungswerte'!$A$8:$D$45,4,FALSE)</f>
        <v>0</v>
      </c>
      <c r="L33" s="103">
        <v>4037</v>
      </c>
      <c r="M33" s="62" t="e">
        <f t="shared" si="1"/>
        <v>#DIV/0!</v>
      </c>
      <c r="N33" s="63">
        <f>'2. SVS'!$C$50</f>
        <v>15</v>
      </c>
      <c r="O33" s="69" t="e">
        <f t="shared" si="0"/>
        <v>#DIV/0!</v>
      </c>
      <c r="P33" s="64">
        <v>21.51</v>
      </c>
      <c r="Q33" s="65"/>
    </row>
    <row r="34" spans="1:17" ht="19.5" customHeight="1">
      <c r="A34" s="62">
        <v>25</v>
      </c>
      <c r="B34" s="62" t="s">
        <v>222</v>
      </c>
      <c r="C34" s="62" t="s">
        <v>249</v>
      </c>
      <c r="D34" s="62" t="s">
        <v>224</v>
      </c>
      <c r="E34" s="66"/>
      <c r="F34" s="62" t="s">
        <v>228</v>
      </c>
      <c r="G34" s="62" t="s">
        <v>229</v>
      </c>
      <c r="H34" s="62">
        <v>7.91</v>
      </c>
      <c r="I34" s="343" t="s">
        <v>168</v>
      </c>
      <c r="J34" s="62" t="s">
        <v>230</v>
      </c>
      <c r="K34" s="342">
        <f>VLOOKUP($I34,'3. Leistungswerte'!$A$8:$D$45,4,FALSE)</f>
        <v>0</v>
      </c>
      <c r="L34" s="103">
        <v>1484.55</v>
      </c>
      <c r="M34" s="62" t="e">
        <f t="shared" si="1"/>
        <v>#DIV/0!</v>
      </c>
      <c r="N34" s="63">
        <f>'2. SVS'!$C$50</f>
        <v>15</v>
      </c>
      <c r="O34" s="69" t="e">
        <f t="shared" si="0"/>
        <v>#DIV/0!</v>
      </c>
      <c r="P34" s="64">
        <v>7.91</v>
      </c>
      <c r="Q34" s="65"/>
    </row>
    <row r="35" spans="1:17" ht="19.5" customHeight="1">
      <c r="A35" s="62">
        <v>26</v>
      </c>
      <c r="B35" s="62" t="s">
        <v>222</v>
      </c>
      <c r="C35" s="62" t="s">
        <v>249</v>
      </c>
      <c r="D35" s="62" t="s">
        <v>224</v>
      </c>
      <c r="E35" s="66"/>
      <c r="F35" s="62" t="s">
        <v>228</v>
      </c>
      <c r="G35" s="62" t="s">
        <v>226</v>
      </c>
      <c r="H35" s="62">
        <v>39.880000000000003</v>
      </c>
      <c r="I35" s="343" t="s">
        <v>168</v>
      </c>
      <c r="J35" s="62" t="s">
        <v>230</v>
      </c>
      <c r="K35" s="342">
        <f>VLOOKUP($I35,'3. Leistungswerte'!$A$8:$D$45,4,FALSE)</f>
        <v>0</v>
      </c>
      <c r="L35" s="103">
        <v>7484.68</v>
      </c>
      <c r="M35" s="62" t="e">
        <f t="shared" si="1"/>
        <v>#DIV/0!</v>
      </c>
      <c r="N35" s="63">
        <f>'2. SVS'!$C$50</f>
        <v>15</v>
      </c>
      <c r="O35" s="69" t="e">
        <f t="shared" si="0"/>
        <v>#DIV/0!</v>
      </c>
      <c r="P35" s="64">
        <v>39.880000000000003</v>
      </c>
      <c r="Q35" s="65"/>
    </row>
    <row r="36" spans="1:17" ht="19.5" customHeight="1">
      <c r="A36" s="62">
        <v>27</v>
      </c>
      <c r="B36" s="62" t="s">
        <v>222</v>
      </c>
      <c r="C36" s="62" t="s">
        <v>249</v>
      </c>
      <c r="D36" s="62" t="s">
        <v>224</v>
      </c>
      <c r="E36" s="62" t="s">
        <v>252</v>
      </c>
      <c r="F36" s="62" t="s">
        <v>225</v>
      </c>
      <c r="G36" s="62" t="s">
        <v>226</v>
      </c>
      <c r="H36" s="62">
        <v>71</v>
      </c>
      <c r="I36" s="343" t="s">
        <v>152</v>
      </c>
      <c r="J36" s="62" t="s">
        <v>227</v>
      </c>
      <c r="K36" s="342">
        <f>VLOOKUP($I36,'3. Leistungswerte'!$A$8:$D$45,4,FALSE)</f>
        <v>0</v>
      </c>
      <c r="L36" s="103">
        <v>6662.64</v>
      </c>
      <c r="M36" s="62" t="e">
        <f t="shared" si="1"/>
        <v>#DIV/0!</v>
      </c>
      <c r="N36" s="63">
        <f>'2. SVS'!$C$50</f>
        <v>15</v>
      </c>
      <c r="O36" s="69" t="e">
        <f t="shared" si="0"/>
        <v>#DIV/0!</v>
      </c>
      <c r="P36" s="64">
        <v>71</v>
      </c>
      <c r="Q36" s="65"/>
    </row>
    <row r="37" spans="1:17" ht="19.5" customHeight="1">
      <c r="A37" s="62">
        <v>28</v>
      </c>
      <c r="B37" s="62" t="s">
        <v>222</v>
      </c>
      <c r="C37" s="62" t="s">
        <v>249</v>
      </c>
      <c r="D37" s="62" t="s">
        <v>224</v>
      </c>
      <c r="E37" s="62" t="s">
        <v>253</v>
      </c>
      <c r="F37" s="62" t="s">
        <v>225</v>
      </c>
      <c r="G37" s="62" t="s">
        <v>226</v>
      </c>
      <c r="H37" s="62">
        <v>69.260000000000005</v>
      </c>
      <c r="I37" s="343" t="s">
        <v>152</v>
      </c>
      <c r="J37" s="62" t="s">
        <v>227</v>
      </c>
      <c r="K37" s="342">
        <f>VLOOKUP($I37,'3. Leistungswerte'!$A$8:$D$45,4,FALSE)</f>
        <v>0</v>
      </c>
      <c r="L37" s="103">
        <v>6499.36</v>
      </c>
      <c r="M37" s="62" t="e">
        <f t="shared" si="1"/>
        <v>#DIV/0!</v>
      </c>
      <c r="N37" s="63">
        <f>'2. SVS'!$C$50</f>
        <v>15</v>
      </c>
      <c r="O37" s="69" t="e">
        <f t="shared" si="0"/>
        <v>#DIV/0!</v>
      </c>
      <c r="P37" s="64">
        <v>69.260000000000005</v>
      </c>
      <c r="Q37" s="65"/>
    </row>
    <row r="38" spans="1:17" ht="19.5" customHeight="1">
      <c r="A38" s="62">
        <v>29</v>
      </c>
      <c r="B38" s="62" t="s">
        <v>222</v>
      </c>
      <c r="C38" s="62" t="s">
        <v>249</v>
      </c>
      <c r="D38" s="62" t="s">
        <v>224</v>
      </c>
      <c r="E38" s="62" t="s">
        <v>254</v>
      </c>
      <c r="F38" s="62" t="s">
        <v>255</v>
      </c>
      <c r="G38" s="62" t="s">
        <v>226</v>
      </c>
      <c r="H38" s="62">
        <v>15.38</v>
      </c>
      <c r="I38" s="343" t="s">
        <v>188</v>
      </c>
      <c r="J38" s="62" t="s">
        <v>227</v>
      </c>
      <c r="K38" s="342">
        <f>VLOOKUP($I38,'3. Leistungswerte'!$A$8:$D$45,4,FALSE)</f>
        <v>0</v>
      </c>
      <c r="L38" s="103">
        <v>1443.26</v>
      </c>
      <c r="M38" s="62" t="e">
        <f t="shared" si="1"/>
        <v>#DIV/0!</v>
      </c>
      <c r="N38" s="63">
        <f>'2. SVS'!$C$50</f>
        <v>15</v>
      </c>
      <c r="O38" s="69" t="e">
        <f t="shared" si="0"/>
        <v>#DIV/0!</v>
      </c>
      <c r="P38" s="64">
        <v>15.38</v>
      </c>
      <c r="Q38" s="65"/>
    </row>
    <row r="39" spans="1:17" ht="24.75" customHeight="1">
      <c r="A39" s="62">
        <v>30</v>
      </c>
      <c r="B39" s="62" t="s">
        <v>222</v>
      </c>
      <c r="C39" s="62" t="s">
        <v>249</v>
      </c>
      <c r="D39" s="62" t="s">
        <v>224</v>
      </c>
      <c r="E39" s="62" t="s">
        <v>256</v>
      </c>
      <c r="F39" s="62" t="s">
        <v>257</v>
      </c>
      <c r="G39" s="62" t="s">
        <v>229</v>
      </c>
      <c r="H39" s="62">
        <v>4.3099999999999996</v>
      </c>
      <c r="I39" s="343" t="s">
        <v>603</v>
      </c>
      <c r="J39" s="62" t="s">
        <v>230</v>
      </c>
      <c r="K39" s="342">
        <f>VLOOKUP($I39,'3. Leistungswerte'!$A$8:$D$45,4,FALSE)</f>
        <v>0</v>
      </c>
      <c r="L39" s="103">
        <v>808.9</v>
      </c>
      <c r="M39" s="62" t="e">
        <f t="shared" si="1"/>
        <v>#DIV/0!</v>
      </c>
      <c r="N39" s="63">
        <f>'2. SVS'!$C$50</f>
        <v>15</v>
      </c>
      <c r="O39" s="69" t="e">
        <f t="shared" si="0"/>
        <v>#DIV/0!</v>
      </c>
      <c r="P39" s="64">
        <v>4.3099999999999996</v>
      </c>
      <c r="Q39" s="65"/>
    </row>
    <row r="40" spans="1:17" ht="24.75" customHeight="1">
      <c r="A40" s="62">
        <v>31</v>
      </c>
      <c r="B40" s="62" t="s">
        <v>222</v>
      </c>
      <c r="C40" s="62" t="s">
        <v>249</v>
      </c>
      <c r="D40" s="62" t="s">
        <v>224</v>
      </c>
      <c r="E40" s="62" t="s">
        <v>258</v>
      </c>
      <c r="F40" s="62" t="s">
        <v>259</v>
      </c>
      <c r="G40" s="62" t="s">
        <v>229</v>
      </c>
      <c r="H40" s="62">
        <v>5.14</v>
      </c>
      <c r="I40" s="343" t="s">
        <v>603</v>
      </c>
      <c r="J40" s="62" t="s">
        <v>230</v>
      </c>
      <c r="K40" s="342">
        <f>VLOOKUP($I40,'3. Leistungswerte'!$A$8:$D$45,4,FALSE)</f>
        <v>0</v>
      </c>
      <c r="L40" s="103">
        <v>964.68</v>
      </c>
      <c r="M40" s="62" t="e">
        <f t="shared" si="1"/>
        <v>#DIV/0!</v>
      </c>
      <c r="N40" s="63">
        <f>'2. SVS'!$C$50</f>
        <v>15</v>
      </c>
      <c r="O40" s="69" t="e">
        <f t="shared" si="0"/>
        <v>#DIV/0!</v>
      </c>
      <c r="P40" s="64">
        <v>5.14</v>
      </c>
      <c r="Q40" s="65"/>
    </row>
    <row r="41" spans="1:17" ht="24.75" customHeight="1">
      <c r="A41" s="62">
        <v>32</v>
      </c>
      <c r="B41" s="62" t="s">
        <v>222</v>
      </c>
      <c r="C41" s="62" t="s">
        <v>249</v>
      </c>
      <c r="D41" s="62" t="s">
        <v>224</v>
      </c>
      <c r="E41" s="62" t="s">
        <v>260</v>
      </c>
      <c r="F41" s="62" t="s">
        <v>261</v>
      </c>
      <c r="G41" s="62" t="s">
        <v>226</v>
      </c>
      <c r="H41" s="62">
        <v>14.61</v>
      </c>
      <c r="I41" s="343" t="s">
        <v>146</v>
      </c>
      <c r="J41" s="62" t="s">
        <v>227</v>
      </c>
      <c r="K41" s="342">
        <f>VLOOKUP($I41,'3. Leistungswerte'!$A$8:$D$45,4,FALSE)</f>
        <v>0</v>
      </c>
      <c r="L41" s="103">
        <v>1371</v>
      </c>
      <c r="M41" s="62" t="e">
        <f t="shared" si="1"/>
        <v>#DIV/0!</v>
      </c>
      <c r="N41" s="63">
        <f>'2. SVS'!$C$50</f>
        <v>15</v>
      </c>
      <c r="O41" s="69" t="e">
        <f t="shared" si="0"/>
        <v>#DIV/0!</v>
      </c>
      <c r="P41" s="64">
        <v>14.61</v>
      </c>
      <c r="Q41" s="65"/>
    </row>
    <row r="42" spans="1:17" ht="19.5" customHeight="1">
      <c r="A42" s="62">
        <v>33</v>
      </c>
      <c r="B42" s="62" t="s">
        <v>222</v>
      </c>
      <c r="C42" s="62" t="s">
        <v>249</v>
      </c>
      <c r="D42" s="62" t="s">
        <v>224</v>
      </c>
      <c r="E42" s="62" t="s">
        <v>262</v>
      </c>
      <c r="F42" s="62" t="s">
        <v>225</v>
      </c>
      <c r="G42" s="62" t="s">
        <v>226</v>
      </c>
      <c r="H42" s="62">
        <v>61.05</v>
      </c>
      <c r="I42" s="343" t="s">
        <v>152</v>
      </c>
      <c r="J42" s="62" t="s">
        <v>227</v>
      </c>
      <c r="K42" s="342">
        <f>VLOOKUP($I42,'3. Leistungswerte'!$A$8:$D$45,4,FALSE)</f>
        <v>0</v>
      </c>
      <c r="L42" s="103">
        <v>5728.93</v>
      </c>
      <c r="M42" s="62" t="e">
        <f t="shared" si="1"/>
        <v>#DIV/0!</v>
      </c>
      <c r="N42" s="63">
        <f>'2. SVS'!$C$50</f>
        <v>15</v>
      </c>
      <c r="O42" s="69" t="e">
        <f t="shared" si="0"/>
        <v>#DIV/0!</v>
      </c>
      <c r="P42" s="64">
        <v>61.05</v>
      </c>
      <c r="Q42" s="65"/>
    </row>
    <row r="43" spans="1:17" ht="19.5" customHeight="1">
      <c r="A43" s="62">
        <v>34</v>
      </c>
      <c r="B43" s="62" t="s">
        <v>222</v>
      </c>
      <c r="C43" s="62" t="s">
        <v>249</v>
      </c>
      <c r="D43" s="62" t="s">
        <v>241</v>
      </c>
      <c r="E43" s="66"/>
      <c r="F43" s="62" t="s">
        <v>242</v>
      </c>
      <c r="G43" s="62" t="s">
        <v>229</v>
      </c>
      <c r="H43" s="62">
        <v>21.5</v>
      </c>
      <c r="I43" s="343" t="s">
        <v>163</v>
      </c>
      <c r="J43" s="62" t="s">
        <v>230</v>
      </c>
      <c r="K43" s="342">
        <f>VLOOKUP($I43,'3. Leistungswerte'!$A$8:$D$45,4,FALSE)</f>
        <v>0</v>
      </c>
      <c r="L43" s="103">
        <v>4035.12</v>
      </c>
      <c r="M43" s="62" t="e">
        <f t="shared" si="1"/>
        <v>#DIV/0!</v>
      </c>
      <c r="N43" s="63">
        <f>'2. SVS'!$C$50</f>
        <v>15</v>
      </c>
      <c r="O43" s="69" t="e">
        <f t="shared" si="0"/>
        <v>#DIV/0!</v>
      </c>
      <c r="P43" s="64">
        <v>21.5</v>
      </c>
      <c r="Q43" s="65"/>
    </row>
    <row r="44" spans="1:17" ht="19.5" customHeight="1">
      <c r="A44" s="62">
        <v>35</v>
      </c>
      <c r="B44" s="62" t="s">
        <v>222</v>
      </c>
      <c r="C44" s="62" t="s">
        <v>249</v>
      </c>
      <c r="D44" s="62" t="s">
        <v>241</v>
      </c>
      <c r="E44" s="66"/>
      <c r="F44" s="62" t="s">
        <v>228</v>
      </c>
      <c r="G44" s="62" t="s">
        <v>229</v>
      </c>
      <c r="H44" s="62">
        <v>8.33</v>
      </c>
      <c r="I44" s="343" t="s">
        <v>168</v>
      </c>
      <c r="J44" s="62" t="s">
        <v>230</v>
      </c>
      <c r="K44" s="342">
        <f>VLOOKUP($I44,'3. Leistungswerte'!$A$8:$D$45,4,FALSE)</f>
        <v>0</v>
      </c>
      <c r="L44" s="103">
        <v>1563.37</v>
      </c>
      <c r="M44" s="62" t="e">
        <f t="shared" si="1"/>
        <v>#DIV/0!</v>
      </c>
      <c r="N44" s="63">
        <f>'2. SVS'!$C$50</f>
        <v>15</v>
      </c>
      <c r="O44" s="69" t="e">
        <f t="shared" si="0"/>
        <v>#DIV/0!</v>
      </c>
      <c r="P44" s="64">
        <v>8.33</v>
      </c>
      <c r="Q44" s="65"/>
    </row>
    <row r="45" spans="1:17" ht="19.5" customHeight="1">
      <c r="A45" s="62">
        <v>36</v>
      </c>
      <c r="B45" s="62" t="s">
        <v>222</v>
      </c>
      <c r="C45" s="62" t="s">
        <v>249</v>
      </c>
      <c r="D45" s="62" t="s">
        <v>241</v>
      </c>
      <c r="E45" s="66"/>
      <c r="F45" s="62" t="s">
        <v>228</v>
      </c>
      <c r="G45" s="62" t="s">
        <v>226</v>
      </c>
      <c r="H45" s="62">
        <v>38.1</v>
      </c>
      <c r="I45" s="343" t="s">
        <v>168</v>
      </c>
      <c r="J45" s="62" t="s">
        <v>230</v>
      </c>
      <c r="K45" s="342">
        <f>VLOOKUP($I45,'3. Leistungswerte'!$A$8:$D$45,4,FALSE)</f>
        <v>0</v>
      </c>
      <c r="L45" s="103">
        <v>7150.61</v>
      </c>
      <c r="M45" s="62" t="e">
        <f t="shared" si="1"/>
        <v>#DIV/0!</v>
      </c>
      <c r="N45" s="63">
        <f>'2. SVS'!$C$50</f>
        <v>15</v>
      </c>
      <c r="O45" s="69" t="e">
        <f t="shared" si="0"/>
        <v>#DIV/0!</v>
      </c>
      <c r="P45" s="64">
        <v>38.1</v>
      </c>
      <c r="Q45" s="65"/>
    </row>
    <row r="46" spans="1:17" ht="19.5" customHeight="1">
      <c r="A46" s="62">
        <v>37</v>
      </c>
      <c r="B46" s="62" t="s">
        <v>222</v>
      </c>
      <c r="C46" s="62" t="s">
        <v>249</v>
      </c>
      <c r="D46" s="62" t="s">
        <v>241</v>
      </c>
      <c r="E46" s="62" t="s">
        <v>263</v>
      </c>
      <c r="F46" s="62" t="s">
        <v>225</v>
      </c>
      <c r="G46" s="62" t="s">
        <v>226</v>
      </c>
      <c r="H46" s="62">
        <v>72.290000000000006</v>
      </c>
      <c r="I46" s="343" t="s">
        <v>152</v>
      </c>
      <c r="J46" s="62" t="s">
        <v>227</v>
      </c>
      <c r="K46" s="342">
        <f>VLOOKUP($I46,'3. Leistungswerte'!$A$8:$D$45,4,FALSE)</f>
        <v>0</v>
      </c>
      <c r="L46" s="103">
        <v>6783.69</v>
      </c>
      <c r="M46" s="62" t="e">
        <f t="shared" si="1"/>
        <v>#DIV/0!</v>
      </c>
      <c r="N46" s="63">
        <f>'2. SVS'!$C$50</f>
        <v>15</v>
      </c>
      <c r="O46" s="69" t="e">
        <f t="shared" si="0"/>
        <v>#DIV/0!</v>
      </c>
      <c r="P46" s="64">
        <v>72.290000000000006</v>
      </c>
      <c r="Q46" s="65"/>
    </row>
    <row r="47" spans="1:17" ht="19.5" customHeight="1">
      <c r="A47" s="62">
        <v>38</v>
      </c>
      <c r="B47" s="62" t="s">
        <v>222</v>
      </c>
      <c r="C47" s="62" t="s">
        <v>249</v>
      </c>
      <c r="D47" s="62" t="s">
        <v>241</v>
      </c>
      <c r="E47" s="62" t="s">
        <v>264</v>
      </c>
      <c r="F47" s="62" t="s">
        <v>225</v>
      </c>
      <c r="G47" s="62" t="s">
        <v>226</v>
      </c>
      <c r="H47" s="62">
        <v>70.2</v>
      </c>
      <c r="I47" s="343" t="s">
        <v>152</v>
      </c>
      <c r="J47" s="62" t="s">
        <v>227</v>
      </c>
      <c r="K47" s="342">
        <f>VLOOKUP($I47,'3. Leistungswerte'!$A$8:$D$45,4,FALSE)</f>
        <v>0</v>
      </c>
      <c r="L47" s="103">
        <v>6587.57</v>
      </c>
      <c r="M47" s="62" t="e">
        <f t="shared" si="1"/>
        <v>#DIV/0!</v>
      </c>
      <c r="N47" s="63">
        <f>'2. SVS'!$C$50</f>
        <v>15</v>
      </c>
      <c r="O47" s="69" t="e">
        <f t="shared" si="0"/>
        <v>#DIV/0!</v>
      </c>
      <c r="P47" s="64">
        <v>70.2</v>
      </c>
      <c r="Q47" s="65"/>
    </row>
    <row r="48" spans="1:17" ht="24.75" customHeight="1">
      <c r="A48" s="62">
        <v>39</v>
      </c>
      <c r="B48" s="62" t="s">
        <v>222</v>
      </c>
      <c r="C48" s="62" t="s">
        <v>249</v>
      </c>
      <c r="D48" s="62" t="s">
        <v>241</v>
      </c>
      <c r="E48" s="62" t="s">
        <v>265</v>
      </c>
      <c r="F48" s="62" t="s">
        <v>266</v>
      </c>
      <c r="G48" s="62" t="s">
        <v>226</v>
      </c>
      <c r="H48" s="62">
        <v>15.39</v>
      </c>
      <c r="I48" s="343" t="s">
        <v>146</v>
      </c>
      <c r="J48" s="62" t="s">
        <v>227</v>
      </c>
      <c r="K48" s="342">
        <f>VLOOKUP($I48,'3. Leistungswerte'!$A$8:$D$45,4,FALSE)</f>
        <v>0</v>
      </c>
      <c r="L48" s="103">
        <v>1444.2</v>
      </c>
      <c r="M48" s="62" t="e">
        <f t="shared" si="1"/>
        <v>#DIV/0!</v>
      </c>
      <c r="N48" s="63">
        <f>'2. SVS'!$C$50</f>
        <v>15</v>
      </c>
      <c r="O48" s="69" t="e">
        <f t="shared" si="0"/>
        <v>#DIV/0!</v>
      </c>
      <c r="P48" s="64">
        <v>15.39</v>
      </c>
      <c r="Q48" s="65"/>
    </row>
    <row r="49" spans="1:17" ht="19.5" customHeight="1">
      <c r="A49" s="62">
        <v>40</v>
      </c>
      <c r="B49" s="61" t="s">
        <v>222</v>
      </c>
      <c r="C49" s="61" t="s">
        <v>249</v>
      </c>
      <c r="D49" s="61" t="s">
        <v>241</v>
      </c>
      <c r="E49" s="61" t="s">
        <v>267</v>
      </c>
      <c r="F49" s="61" t="s">
        <v>234</v>
      </c>
      <c r="G49" s="61" t="s">
        <v>226</v>
      </c>
      <c r="H49" s="61">
        <v>25.57</v>
      </c>
      <c r="I49" s="344" t="s">
        <v>146</v>
      </c>
      <c r="J49" s="61" t="s">
        <v>227</v>
      </c>
      <c r="K49" s="342">
        <f>VLOOKUP($I49,'3. Leistungswerte'!$A$8:$D$45,4,FALSE)</f>
        <v>0</v>
      </c>
      <c r="L49" s="361">
        <v>2399.4899999999998</v>
      </c>
      <c r="M49" s="62" t="e">
        <f t="shared" si="1"/>
        <v>#DIV/0!</v>
      </c>
      <c r="N49" s="71">
        <f>'2. SVS'!$C$50</f>
        <v>15</v>
      </c>
      <c r="O49" s="72" t="e">
        <f t="shared" ref="O49:O79" si="2">N49*M49</f>
        <v>#DIV/0!</v>
      </c>
      <c r="P49" s="64">
        <v>25.57</v>
      </c>
      <c r="Q49" s="65" t="s">
        <v>268</v>
      </c>
    </row>
    <row r="50" spans="1:17" ht="19.5" customHeight="1">
      <c r="A50" s="62">
        <v>41</v>
      </c>
      <c r="B50" s="62" t="s">
        <v>222</v>
      </c>
      <c r="C50" s="62" t="s">
        <v>249</v>
      </c>
      <c r="D50" s="62" t="s">
        <v>241</v>
      </c>
      <c r="E50" s="62" t="s">
        <v>269</v>
      </c>
      <c r="F50" s="62" t="s">
        <v>225</v>
      </c>
      <c r="G50" s="62" t="s">
        <v>226</v>
      </c>
      <c r="H50" s="62">
        <v>62.47</v>
      </c>
      <c r="I50" s="343" t="s">
        <v>152</v>
      </c>
      <c r="J50" s="62" t="s">
        <v>227</v>
      </c>
      <c r="K50" s="342">
        <f>VLOOKUP($I50,'3. Leistungswerte'!$A$8:$D$45,4,FALSE)</f>
        <v>0</v>
      </c>
      <c r="L50" s="103">
        <v>5862.18</v>
      </c>
      <c r="M50" s="62" t="e">
        <f t="shared" si="1"/>
        <v>#DIV/0!</v>
      </c>
      <c r="N50" s="63">
        <f>'2. SVS'!$C$50</f>
        <v>15</v>
      </c>
      <c r="O50" s="69" t="e">
        <f t="shared" si="2"/>
        <v>#DIV/0!</v>
      </c>
      <c r="P50" s="64">
        <v>62.47</v>
      </c>
      <c r="Q50" s="65"/>
    </row>
    <row r="51" spans="1:17" ht="19.5" customHeight="1">
      <c r="A51" s="62">
        <v>42</v>
      </c>
      <c r="B51" s="62" t="s">
        <v>222</v>
      </c>
      <c r="C51" s="62" t="s">
        <v>249</v>
      </c>
      <c r="D51" s="62" t="s">
        <v>270</v>
      </c>
      <c r="E51" s="66"/>
      <c r="F51" s="62" t="s">
        <v>242</v>
      </c>
      <c r="G51" s="62" t="s">
        <v>229</v>
      </c>
      <c r="H51" s="62">
        <v>23.58</v>
      </c>
      <c r="I51" s="343" t="s">
        <v>163</v>
      </c>
      <c r="J51" s="62" t="s">
        <v>230</v>
      </c>
      <c r="K51" s="342">
        <f>VLOOKUP($I51,'3. Leistungswerte'!$A$8:$D$45,4,FALSE)</f>
        <v>0</v>
      </c>
      <c r="L51" s="103">
        <v>4425.49</v>
      </c>
      <c r="M51" s="62" t="e">
        <f t="shared" si="1"/>
        <v>#DIV/0!</v>
      </c>
      <c r="N51" s="63">
        <f>'2. SVS'!$C$50</f>
        <v>15</v>
      </c>
      <c r="O51" s="69" t="e">
        <f t="shared" si="2"/>
        <v>#DIV/0!</v>
      </c>
      <c r="P51" s="64">
        <v>23.58</v>
      </c>
      <c r="Q51" s="65"/>
    </row>
    <row r="52" spans="1:17" ht="19.5" customHeight="1">
      <c r="A52" s="62">
        <v>43</v>
      </c>
      <c r="B52" s="62" t="s">
        <v>222</v>
      </c>
      <c r="C52" s="62" t="s">
        <v>249</v>
      </c>
      <c r="D52" s="62" t="s">
        <v>270</v>
      </c>
      <c r="E52" s="66"/>
      <c r="F52" s="62" t="s">
        <v>228</v>
      </c>
      <c r="G52" s="62" t="s">
        <v>229</v>
      </c>
      <c r="H52" s="62">
        <v>8.5299999999999994</v>
      </c>
      <c r="I52" s="343" t="s">
        <v>168</v>
      </c>
      <c r="J52" s="62" t="s">
        <v>230</v>
      </c>
      <c r="K52" s="342">
        <f>VLOOKUP($I52,'3. Leistungswerte'!$A$8:$D$45,4,FALSE)</f>
        <v>0</v>
      </c>
      <c r="L52" s="103">
        <v>1600.91</v>
      </c>
      <c r="M52" s="62" t="e">
        <f t="shared" si="1"/>
        <v>#DIV/0!</v>
      </c>
      <c r="N52" s="63">
        <f>'2. SVS'!$C$50</f>
        <v>15</v>
      </c>
      <c r="O52" s="69" t="e">
        <f t="shared" si="2"/>
        <v>#DIV/0!</v>
      </c>
      <c r="P52" s="64">
        <v>8.5299999999999994</v>
      </c>
      <c r="Q52" s="65"/>
    </row>
    <row r="53" spans="1:17" ht="19.5" customHeight="1">
      <c r="A53" s="62">
        <v>44</v>
      </c>
      <c r="B53" s="62" t="s">
        <v>222</v>
      </c>
      <c r="C53" s="62" t="s">
        <v>249</v>
      </c>
      <c r="D53" s="62" t="s">
        <v>270</v>
      </c>
      <c r="E53" s="62" t="s">
        <v>271</v>
      </c>
      <c r="F53" s="62" t="s">
        <v>225</v>
      </c>
      <c r="G53" s="62" t="s">
        <v>226</v>
      </c>
      <c r="H53" s="62">
        <v>74.33</v>
      </c>
      <c r="I53" s="343" t="s">
        <v>152</v>
      </c>
      <c r="J53" s="73">
        <v>93.84</v>
      </c>
      <c r="K53" s="342">
        <f>VLOOKUP($I53,'3. Leistungswerte'!$A$8:$D$45,4,FALSE)</f>
        <v>0</v>
      </c>
      <c r="L53" s="103">
        <v>6975.13</v>
      </c>
      <c r="M53" s="62" t="e">
        <f t="shared" si="1"/>
        <v>#DIV/0!</v>
      </c>
      <c r="N53" s="63">
        <f>'2. SVS'!$C$50</f>
        <v>15</v>
      </c>
      <c r="O53" s="69" t="e">
        <f t="shared" si="2"/>
        <v>#DIV/0!</v>
      </c>
      <c r="P53" s="64">
        <v>74.33</v>
      </c>
      <c r="Q53" s="65"/>
    </row>
    <row r="54" spans="1:17" ht="19.5" customHeight="1">
      <c r="A54" s="62">
        <v>45</v>
      </c>
      <c r="B54" s="62" t="s">
        <v>222</v>
      </c>
      <c r="C54" s="62" t="s">
        <v>249</v>
      </c>
      <c r="D54" s="62" t="s">
        <v>270</v>
      </c>
      <c r="E54" s="62"/>
      <c r="F54" s="62" t="s">
        <v>228</v>
      </c>
      <c r="G54" s="62" t="s">
        <v>226</v>
      </c>
      <c r="H54" s="62">
        <v>37.71</v>
      </c>
      <c r="I54" s="343" t="s">
        <v>168</v>
      </c>
      <c r="J54" s="62" t="s">
        <v>230</v>
      </c>
      <c r="K54" s="342">
        <f>VLOOKUP($I54,'3. Leistungswerte'!$A$8:$D$45,4,FALSE)</f>
        <v>0</v>
      </c>
      <c r="L54" s="103">
        <v>7077.41</v>
      </c>
      <c r="M54" s="62" t="e">
        <f t="shared" si="1"/>
        <v>#DIV/0!</v>
      </c>
      <c r="N54" s="63">
        <f>'2. SVS'!$C$50</f>
        <v>15</v>
      </c>
      <c r="O54" s="69" t="e">
        <f t="shared" si="2"/>
        <v>#DIV/0!</v>
      </c>
      <c r="P54" s="64">
        <v>37.71</v>
      </c>
      <c r="Q54" s="65"/>
    </row>
    <row r="55" spans="1:17" ht="19.5" customHeight="1">
      <c r="A55" s="62">
        <v>46</v>
      </c>
      <c r="B55" s="62" t="s">
        <v>222</v>
      </c>
      <c r="C55" s="62" t="s">
        <v>249</v>
      </c>
      <c r="D55" s="62" t="s">
        <v>270</v>
      </c>
      <c r="E55" s="62" t="s">
        <v>272</v>
      </c>
      <c r="F55" s="62" t="s">
        <v>225</v>
      </c>
      <c r="G55" s="62" t="s">
        <v>226</v>
      </c>
      <c r="H55" s="62">
        <v>72.39</v>
      </c>
      <c r="I55" s="343" t="s">
        <v>152</v>
      </c>
      <c r="J55" s="62" t="s">
        <v>227</v>
      </c>
      <c r="K55" s="342">
        <f>VLOOKUP($I55,'3. Leistungswerte'!$A$8:$D$45,4,FALSE)</f>
        <v>0</v>
      </c>
      <c r="L55" s="103">
        <v>6793.08</v>
      </c>
      <c r="M55" s="62" t="e">
        <f t="shared" si="1"/>
        <v>#DIV/0!</v>
      </c>
      <c r="N55" s="63">
        <f>'2. SVS'!$C$50</f>
        <v>15</v>
      </c>
      <c r="O55" s="69" t="e">
        <f t="shared" si="2"/>
        <v>#DIV/0!</v>
      </c>
      <c r="P55" s="64">
        <v>72.39</v>
      </c>
      <c r="Q55" s="65"/>
    </row>
    <row r="56" spans="1:17" ht="24.75" customHeight="1">
      <c r="A56" s="62">
        <v>47</v>
      </c>
      <c r="B56" s="62" t="s">
        <v>222</v>
      </c>
      <c r="C56" s="62" t="s">
        <v>249</v>
      </c>
      <c r="D56" s="62" t="s">
        <v>270</v>
      </c>
      <c r="E56" s="62" t="s">
        <v>273</v>
      </c>
      <c r="F56" s="62" t="s">
        <v>274</v>
      </c>
      <c r="G56" s="62" t="s">
        <v>226</v>
      </c>
      <c r="H56" s="62">
        <v>15.5</v>
      </c>
      <c r="I56" s="343" t="s">
        <v>191</v>
      </c>
      <c r="J56" s="62" t="s">
        <v>275</v>
      </c>
      <c r="K56" s="342">
        <f>VLOOKUP($I56,'3. Leistungswerte'!$A$8:$D$45,4,FALSE)</f>
        <v>0</v>
      </c>
      <c r="L56" s="103">
        <v>607.29</v>
      </c>
      <c r="M56" s="62" t="e">
        <f t="shared" si="1"/>
        <v>#DIV/0!</v>
      </c>
      <c r="N56" s="63">
        <f>'2. SVS'!$C$50</f>
        <v>15</v>
      </c>
      <c r="O56" s="69" t="e">
        <f t="shared" si="2"/>
        <v>#DIV/0!</v>
      </c>
      <c r="P56" s="64">
        <v>15.5</v>
      </c>
      <c r="Q56" s="65"/>
    </row>
    <row r="57" spans="1:17" ht="34.200000000000003">
      <c r="A57" s="62">
        <v>48</v>
      </c>
      <c r="B57" s="62" t="s">
        <v>222</v>
      </c>
      <c r="C57" s="62" t="s">
        <v>249</v>
      </c>
      <c r="D57" s="62" t="s">
        <v>270</v>
      </c>
      <c r="E57" s="62" t="s">
        <v>276</v>
      </c>
      <c r="F57" s="62" t="s">
        <v>277</v>
      </c>
      <c r="G57" s="62" t="s">
        <v>226</v>
      </c>
      <c r="H57" s="62">
        <v>23.79</v>
      </c>
      <c r="I57" s="343" t="s">
        <v>152</v>
      </c>
      <c r="J57" s="62" t="s">
        <v>227</v>
      </c>
      <c r="K57" s="342">
        <f>VLOOKUP($I57,'3. Leistungswerte'!$A$8:$D$45,4,FALSE)</f>
        <v>0</v>
      </c>
      <c r="L57" s="103">
        <v>2232.4499999999998</v>
      </c>
      <c r="M57" s="62" t="e">
        <f t="shared" si="1"/>
        <v>#DIV/0!</v>
      </c>
      <c r="N57" s="63">
        <f>'2. SVS'!$C$50</f>
        <v>15</v>
      </c>
      <c r="O57" s="69" t="e">
        <f t="shared" si="2"/>
        <v>#DIV/0!</v>
      </c>
      <c r="P57" s="64">
        <v>23.79</v>
      </c>
      <c r="Q57" s="65"/>
    </row>
    <row r="58" spans="1:17" ht="19.5" customHeight="1">
      <c r="A58" s="62">
        <v>49</v>
      </c>
      <c r="B58" s="62" t="s">
        <v>222</v>
      </c>
      <c r="C58" s="62" t="s">
        <v>249</v>
      </c>
      <c r="D58" s="62" t="s">
        <v>270</v>
      </c>
      <c r="E58" s="62" t="s">
        <v>273</v>
      </c>
      <c r="F58" s="62" t="s">
        <v>225</v>
      </c>
      <c r="G58" s="62" t="s">
        <v>226</v>
      </c>
      <c r="H58" s="62">
        <v>63.64</v>
      </c>
      <c r="I58" s="343" t="s">
        <v>152</v>
      </c>
      <c r="J58" s="62" t="s">
        <v>227</v>
      </c>
      <c r="K58" s="342">
        <f>VLOOKUP($I58,'3. Leistungswerte'!$A$8:$D$45,4,FALSE)</f>
        <v>0</v>
      </c>
      <c r="L58" s="103">
        <v>5971.98</v>
      </c>
      <c r="M58" s="62" t="e">
        <f t="shared" si="1"/>
        <v>#DIV/0!</v>
      </c>
      <c r="N58" s="63">
        <f>'2. SVS'!$C$50</f>
        <v>15</v>
      </c>
      <c r="O58" s="69" t="e">
        <f t="shared" si="2"/>
        <v>#DIV/0!</v>
      </c>
      <c r="P58" s="64">
        <v>63.64</v>
      </c>
      <c r="Q58" s="65"/>
    </row>
    <row r="59" spans="1:17" ht="24.75" customHeight="1">
      <c r="A59" s="62">
        <v>50</v>
      </c>
      <c r="B59" s="62" t="s">
        <v>222</v>
      </c>
      <c r="C59" s="62" t="s">
        <v>278</v>
      </c>
      <c r="D59" s="62" t="s">
        <v>224</v>
      </c>
      <c r="E59" s="62"/>
      <c r="F59" s="62" t="s">
        <v>228</v>
      </c>
      <c r="G59" s="62" t="s">
        <v>229</v>
      </c>
      <c r="H59" s="62">
        <v>12.82</v>
      </c>
      <c r="I59" s="343" t="s">
        <v>168</v>
      </c>
      <c r="J59" s="62" t="s">
        <v>230</v>
      </c>
      <c r="K59" s="342">
        <f>VLOOKUP($I59,'3. Leistungswerte'!$A$8:$D$45,4,FALSE)</f>
        <v>0</v>
      </c>
      <c r="L59" s="103">
        <v>2406.06</v>
      </c>
      <c r="M59" s="62" t="e">
        <f t="shared" si="1"/>
        <v>#DIV/0!</v>
      </c>
      <c r="N59" s="63">
        <f>'2. SVS'!$C$50</f>
        <v>15</v>
      </c>
      <c r="O59" s="69" t="e">
        <f t="shared" si="2"/>
        <v>#DIV/0!</v>
      </c>
      <c r="P59" s="64">
        <v>12.82</v>
      </c>
      <c r="Q59" s="65" t="s">
        <v>279</v>
      </c>
    </row>
    <row r="60" spans="1:17" ht="24.75" customHeight="1">
      <c r="A60" s="62">
        <v>51</v>
      </c>
      <c r="B60" s="62" t="s">
        <v>222</v>
      </c>
      <c r="C60" s="62" t="s">
        <v>278</v>
      </c>
      <c r="D60" s="62" t="s">
        <v>224</v>
      </c>
      <c r="E60" s="66"/>
      <c r="F60" s="62" t="s">
        <v>240</v>
      </c>
      <c r="G60" s="62" t="s">
        <v>229</v>
      </c>
      <c r="H60" s="62">
        <v>7.25</v>
      </c>
      <c r="I60" s="343" t="s">
        <v>603</v>
      </c>
      <c r="J60" s="62" t="s">
        <v>230</v>
      </c>
      <c r="K60" s="342">
        <f>VLOOKUP($I60,'3. Leistungswerte'!$A$8:$D$45,4,FALSE)</f>
        <v>0</v>
      </c>
      <c r="L60" s="103">
        <v>1360.68</v>
      </c>
      <c r="M60" s="62" t="e">
        <f t="shared" si="1"/>
        <v>#DIV/0!</v>
      </c>
      <c r="N60" s="63">
        <f>'2. SVS'!$C$50</f>
        <v>15</v>
      </c>
      <c r="O60" s="69" t="e">
        <f t="shared" si="2"/>
        <v>#DIV/0!</v>
      </c>
      <c r="P60" s="64">
        <v>7.25</v>
      </c>
      <c r="Q60" s="65"/>
    </row>
    <row r="61" spans="1:17" ht="24.75" customHeight="1">
      <c r="A61" s="62">
        <v>52</v>
      </c>
      <c r="B61" s="62" t="s">
        <v>222</v>
      </c>
      <c r="C61" s="62" t="s">
        <v>278</v>
      </c>
      <c r="D61" s="62" t="s">
        <v>224</v>
      </c>
      <c r="E61" s="66"/>
      <c r="F61" s="62" t="s">
        <v>228</v>
      </c>
      <c r="G61" s="62" t="s">
        <v>229</v>
      </c>
      <c r="H61" s="62">
        <v>11.3</v>
      </c>
      <c r="I61" s="343" t="s">
        <v>168</v>
      </c>
      <c r="J61" s="62" t="s">
        <v>230</v>
      </c>
      <c r="K61" s="342">
        <f>VLOOKUP($I61,'3. Leistungswerte'!$A$8:$D$45,4,FALSE)</f>
        <v>0</v>
      </c>
      <c r="L61" s="103">
        <v>2120.7800000000002</v>
      </c>
      <c r="M61" s="62" t="e">
        <f t="shared" si="1"/>
        <v>#DIV/0!</v>
      </c>
      <c r="N61" s="63">
        <f>'2. SVS'!$C$50</f>
        <v>15</v>
      </c>
      <c r="O61" s="69" t="e">
        <f t="shared" si="2"/>
        <v>#DIV/0!</v>
      </c>
      <c r="P61" s="64">
        <v>11.3</v>
      </c>
      <c r="Q61" s="65"/>
    </row>
    <row r="62" spans="1:17" ht="24.75" customHeight="1">
      <c r="A62" s="62">
        <v>53</v>
      </c>
      <c r="B62" s="62" t="s">
        <v>222</v>
      </c>
      <c r="C62" s="62" t="s">
        <v>278</v>
      </c>
      <c r="D62" s="62" t="s">
        <v>224</v>
      </c>
      <c r="E62" s="62" t="s">
        <v>280</v>
      </c>
      <c r="F62" s="62" t="s">
        <v>281</v>
      </c>
      <c r="G62" s="62" t="s">
        <v>229</v>
      </c>
      <c r="H62" s="62">
        <v>36.29</v>
      </c>
      <c r="I62" s="343" t="s">
        <v>194</v>
      </c>
      <c r="J62" s="62" t="s">
        <v>230</v>
      </c>
      <c r="K62" s="342">
        <f>VLOOKUP($I62,'3. Leistungswerte'!$A$8:$D$45,4,FALSE)</f>
        <v>0</v>
      </c>
      <c r="L62" s="103">
        <v>6810.91</v>
      </c>
      <c r="M62" s="62" t="e">
        <f t="shared" si="1"/>
        <v>#DIV/0!</v>
      </c>
      <c r="N62" s="63">
        <f>'2. SVS'!$C$50</f>
        <v>15</v>
      </c>
      <c r="O62" s="69" t="e">
        <f t="shared" si="2"/>
        <v>#DIV/0!</v>
      </c>
      <c r="P62" s="64">
        <v>36.29</v>
      </c>
      <c r="Q62" s="65"/>
    </row>
    <row r="63" spans="1:17" ht="24.75" customHeight="1">
      <c r="A63" s="62">
        <v>54</v>
      </c>
      <c r="B63" s="62" t="s">
        <v>222</v>
      </c>
      <c r="C63" s="62" t="s">
        <v>278</v>
      </c>
      <c r="D63" s="62" t="s">
        <v>224</v>
      </c>
      <c r="E63" s="66"/>
      <c r="F63" s="62" t="s">
        <v>282</v>
      </c>
      <c r="G63" s="62" t="s">
        <v>229</v>
      </c>
      <c r="H63" s="62">
        <v>12.1</v>
      </c>
      <c r="I63" s="343" t="s">
        <v>603</v>
      </c>
      <c r="J63" s="62" t="s">
        <v>230</v>
      </c>
      <c r="K63" s="342">
        <f>VLOOKUP($I63,'3. Leistungswerte'!$A$8:$D$45,4,FALSE)</f>
        <v>0</v>
      </c>
      <c r="L63" s="103">
        <v>2270.9299999999998</v>
      </c>
      <c r="M63" s="62" t="e">
        <f t="shared" si="1"/>
        <v>#DIV/0!</v>
      </c>
      <c r="N63" s="63">
        <f>'2. SVS'!$C$50</f>
        <v>15</v>
      </c>
      <c r="O63" s="69" t="e">
        <f t="shared" si="2"/>
        <v>#DIV/0!</v>
      </c>
      <c r="P63" s="64">
        <v>12.1</v>
      </c>
      <c r="Q63" s="65"/>
    </row>
    <row r="64" spans="1:17" ht="24.75" customHeight="1">
      <c r="A64" s="62">
        <v>55</v>
      </c>
      <c r="B64" s="62" t="s">
        <v>222</v>
      </c>
      <c r="C64" s="62" t="s">
        <v>278</v>
      </c>
      <c r="D64" s="62" t="s">
        <v>224</v>
      </c>
      <c r="E64" s="66"/>
      <c r="F64" s="62" t="s">
        <v>228</v>
      </c>
      <c r="G64" s="62" t="s">
        <v>229</v>
      </c>
      <c r="H64" s="62">
        <v>6</v>
      </c>
      <c r="I64" s="343" t="s">
        <v>168</v>
      </c>
      <c r="J64" s="62" t="s">
        <v>230</v>
      </c>
      <c r="K64" s="342">
        <f>VLOOKUP($I64,'3. Leistungswerte'!$A$8:$D$45,4,FALSE)</f>
        <v>0</v>
      </c>
      <c r="L64" s="103">
        <v>1126.08</v>
      </c>
      <c r="M64" s="62" t="e">
        <f t="shared" si="1"/>
        <v>#DIV/0!</v>
      </c>
      <c r="N64" s="63">
        <f>'2. SVS'!$C$50</f>
        <v>15</v>
      </c>
      <c r="O64" s="69" t="e">
        <f t="shared" si="2"/>
        <v>#DIV/0!</v>
      </c>
      <c r="P64" s="64">
        <v>6</v>
      </c>
      <c r="Q64" s="65"/>
    </row>
    <row r="65" spans="1:17" ht="24.75" customHeight="1">
      <c r="A65" s="62">
        <v>56</v>
      </c>
      <c r="B65" s="62" t="s">
        <v>222</v>
      </c>
      <c r="C65" s="62" t="s">
        <v>278</v>
      </c>
      <c r="D65" s="62" t="s">
        <v>224</v>
      </c>
      <c r="E65" s="62" t="s">
        <v>283</v>
      </c>
      <c r="F65" s="62" t="s">
        <v>239</v>
      </c>
      <c r="G65" s="62" t="s">
        <v>229</v>
      </c>
      <c r="H65" s="62">
        <v>7.5</v>
      </c>
      <c r="I65" s="343" t="s">
        <v>603</v>
      </c>
      <c r="J65" s="62" t="s">
        <v>230</v>
      </c>
      <c r="K65" s="342">
        <f>VLOOKUP($I65,'3. Leistungswerte'!$A$8:$D$45,4,FALSE)</f>
        <v>0</v>
      </c>
      <c r="L65" s="103">
        <v>1407.6</v>
      </c>
      <c r="M65" s="62" t="e">
        <f t="shared" si="1"/>
        <v>#DIV/0!</v>
      </c>
      <c r="N65" s="63">
        <f>'2. SVS'!$C$50</f>
        <v>15</v>
      </c>
      <c r="O65" s="69" t="e">
        <f t="shared" si="2"/>
        <v>#DIV/0!</v>
      </c>
      <c r="P65" s="64">
        <v>7.5</v>
      </c>
      <c r="Q65" s="65"/>
    </row>
    <row r="66" spans="1:17" ht="24.75" customHeight="1">
      <c r="A66" s="62">
        <v>57</v>
      </c>
      <c r="B66" s="62" t="s">
        <v>222</v>
      </c>
      <c r="C66" s="62" t="s">
        <v>278</v>
      </c>
      <c r="D66" s="62" t="s">
        <v>224</v>
      </c>
      <c r="E66" s="62" t="s">
        <v>284</v>
      </c>
      <c r="F66" s="62" t="s">
        <v>247</v>
      </c>
      <c r="G66" s="62" t="s">
        <v>229</v>
      </c>
      <c r="H66" s="62">
        <v>4.21</v>
      </c>
      <c r="I66" s="343" t="s">
        <v>199</v>
      </c>
      <c r="J66" s="62" t="s">
        <v>248</v>
      </c>
      <c r="K66" s="342">
        <f>VLOOKUP($I66,'3. Leistungswerte'!$A$8:$D$45,4,FALSE)</f>
        <v>0</v>
      </c>
      <c r="L66" s="367">
        <v>0</v>
      </c>
      <c r="M66" s="62">
        <v>0</v>
      </c>
      <c r="N66" s="63">
        <f>'2. SVS'!$C$50</f>
        <v>15</v>
      </c>
      <c r="O66" s="69">
        <v>0</v>
      </c>
      <c r="P66" s="64"/>
      <c r="Q66" s="65"/>
    </row>
    <row r="67" spans="1:17" ht="24.75" customHeight="1">
      <c r="A67" s="62">
        <v>58</v>
      </c>
      <c r="B67" s="62" t="s">
        <v>222</v>
      </c>
      <c r="C67" s="62" t="s">
        <v>278</v>
      </c>
      <c r="D67" s="62" t="s">
        <v>224</v>
      </c>
      <c r="E67" s="62" t="s">
        <v>285</v>
      </c>
      <c r="F67" s="62" t="s">
        <v>286</v>
      </c>
      <c r="G67" s="62" t="s">
        <v>229</v>
      </c>
      <c r="H67" s="62">
        <v>5.32</v>
      </c>
      <c r="I67" s="343" t="s">
        <v>194</v>
      </c>
      <c r="J67" s="62" t="s">
        <v>230</v>
      </c>
      <c r="K67" s="342">
        <f>VLOOKUP($I67,'3. Leistungswerte'!$A$8:$D$45,4,FALSE)</f>
        <v>0</v>
      </c>
      <c r="L67" s="103">
        <v>998.46</v>
      </c>
      <c r="M67" s="62" t="e">
        <f t="shared" si="1"/>
        <v>#DIV/0!</v>
      </c>
      <c r="N67" s="63">
        <f>'2. SVS'!$C$50</f>
        <v>15</v>
      </c>
      <c r="O67" s="69" t="e">
        <f t="shared" si="2"/>
        <v>#DIV/0!</v>
      </c>
      <c r="P67" s="64">
        <v>5.32</v>
      </c>
      <c r="Q67" s="65"/>
    </row>
    <row r="68" spans="1:17" ht="24.75" customHeight="1">
      <c r="A68" s="62">
        <v>59</v>
      </c>
      <c r="B68" s="62" t="s">
        <v>222</v>
      </c>
      <c r="C68" s="62" t="s">
        <v>278</v>
      </c>
      <c r="D68" s="62" t="s">
        <v>224</v>
      </c>
      <c r="E68" s="66"/>
      <c r="F68" s="358" t="s">
        <v>287</v>
      </c>
      <c r="G68" s="62" t="s">
        <v>288</v>
      </c>
      <c r="H68" s="62">
        <v>285.93</v>
      </c>
      <c r="I68" s="343" t="s">
        <v>197</v>
      </c>
      <c r="J68" s="62" t="s">
        <v>230</v>
      </c>
      <c r="K68" s="342">
        <f>VLOOKUP($I68,'3. Leistungswerte'!$A$8:$D$45,4,FALSE)</f>
        <v>0</v>
      </c>
      <c r="L68" s="103">
        <v>53663.34</v>
      </c>
      <c r="M68" s="62" t="e">
        <f t="shared" si="1"/>
        <v>#DIV/0!</v>
      </c>
      <c r="N68" s="63">
        <f>'2. SVS'!$C$50</f>
        <v>15</v>
      </c>
      <c r="O68" s="69" t="e">
        <f t="shared" si="2"/>
        <v>#DIV/0!</v>
      </c>
      <c r="P68" s="64">
        <v>285.93</v>
      </c>
      <c r="Q68" s="65"/>
    </row>
    <row r="69" spans="1:17" ht="24.75" customHeight="1">
      <c r="A69" s="62">
        <v>60</v>
      </c>
      <c r="B69" s="61" t="s">
        <v>222</v>
      </c>
      <c r="C69" s="61" t="s">
        <v>278</v>
      </c>
      <c r="D69" s="61" t="s">
        <v>224</v>
      </c>
      <c r="E69" s="61"/>
      <c r="F69" s="61" t="s">
        <v>289</v>
      </c>
      <c r="G69" s="61" t="s">
        <v>229</v>
      </c>
      <c r="H69" s="61">
        <v>46.48</v>
      </c>
      <c r="I69" s="344" t="s">
        <v>192</v>
      </c>
      <c r="J69" s="61" t="s">
        <v>236</v>
      </c>
      <c r="K69" s="342">
        <f>VLOOKUP($I69,'3. Leistungswerte'!$A$8:$D$45,4,FALSE)</f>
        <v>0</v>
      </c>
      <c r="L69" s="361">
        <v>511.28</v>
      </c>
      <c r="M69" s="62" t="e">
        <f t="shared" si="1"/>
        <v>#DIV/0!</v>
      </c>
      <c r="N69" s="71">
        <f>'2. SVS'!$C$50</f>
        <v>15</v>
      </c>
      <c r="O69" s="72" t="e">
        <f t="shared" si="2"/>
        <v>#DIV/0!</v>
      </c>
      <c r="P69" s="64">
        <v>46.48</v>
      </c>
      <c r="Q69" s="65"/>
    </row>
    <row r="70" spans="1:17" ht="24.75" customHeight="1">
      <c r="A70" s="62">
        <v>61</v>
      </c>
      <c r="B70" s="62" t="s">
        <v>222</v>
      </c>
      <c r="C70" s="62" t="s">
        <v>278</v>
      </c>
      <c r="D70" s="62" t="s">
        <v>224</v>
      </c>
      <c r="E70" s="62"/>
      <c r="F70" s="62" t="s">
        <v>228</v>
      </c>
      <c r="G70" s="62" t="s">
        <v>229</v>
      </c>
      <c r="H70" s="62">
        <v>9.1999999999999993</v>
      </c>
      <c r="I70" s="343" t="s">
        <v>168</v>
      </c>
      <c r="J70" s="62" t="s">
        <v>230</v>
      </c>
      <c r="K70" s="342">
        <f>VLOOKUP($I70,'3. Leistungswerte'!$A$8:$D$45,4,FALSE)</f>
        <v>0</v>
      </c>
      <c r="L70" s="103">
        <v>1726.66</v>
      </c>
      <c r="M70" s="62" t="e">
        <f t="shared" si="1"/>
        <v>#DIV/0!</v>
      </c>
      <c r="N70" s="63">
        <f>'2. SVS'!$C$50</f>
        <v>15</v>
      </c>
      <c r="O70" s="69" t="e">
        <f t="shared" si="2"/>
        <v>#DIV/0!</v>
      </c>
      <c r="P70" s="64">
        <v>9.1999999999999993</v>
      </c>
      <c r="Q70" s="65"/>
    </row>
    <row r="71" spans="1:17" ht="24.75" customHeight="1">
      <c r="A71" s="62">
        <v>62</v>
      </c>
      <c r="B71" s="62" t="s">
        <v>222</v>
      </c>
      <c r="C71" s="62" t="s">
        <v>278</v>
      </c>
      <c r="D71" s="62" t="s">
        <v>224</v>
      </c>
      <c r="E71" s="62" t="s">
        <v>290</v>
      </c>
      <c r="F71" s="62" t="s">
        <v>238</v>
      </c>
      <c r="G71" s="62" t="s">
        <v>229</v>
      </c>
      <c r="H71" s="62">
        <v>4.91</v>
      </c>
      <c r="I71" s="343" t="s">
        <v>603</v>
      </c>
      <c r="J71" s="62" t="s">
        <v>230</v>
      </c>
      <c r="K71" s="342">
        <f>VLOOKUP($I71,'3. Leistungswerte'!$A$8:$D$45,4,FALSE)</f>
        <v>0</v>
      </c>
      <c r="L71" s="103">
        <v>921.51</v>
      </c>
      <c r="M71" s="62" t="e">
        <f t="shared" si="1"/>
        <v>#DIV/0!</v>
      </c>
      <c r="N71" s="63">
        <f>'2. SVS'!$C$50</f>
        <v>15</v>
      </c>
      <c r="O71" s="69" t="e">
        <f t="shared" si="2"/>
        <v>#DIV/0!</v>
      </c>
      <c r="P71" s="64">
        <v>4.91</v>
      </c>
      <c r="Q71" s="65"/>
    </row>
    <row r="72" spans="1:17" ht="24.75" customHeight="1">
      <c r="A72" s="62">
        <v>63</v>
      </c>
      <c r="B72" s="62" t="s">
        <v>222</v>
      </c>
      <c r="C72" s="62" t="s">
        <v>278</v>
      </c>
      <c r="D72" s="62" t="s">
        <v>224</v>
      </c>
      <c r="E72" s="62" t="s">
        <v>291</v>
      </c>
      <c r="F72" s="62" t="s">
        <v>235</v>
      </c>
      <c r="G72" s="62" t="s">
        <v>229</v>
      </c>
      <c r="H72" s="62">
        <v>9.9</v>
      </c>
      <c r="I72" s="343" t="s">
        <v>199</v>
      </c>
      <c r="J72" s="62" t="s">
        <v>248</v>
      </c>
      <c r="K72" s="342">
        <f>VLOOKUP($I72,'3. Leistungswerte'!$A$8:$D$45,4,FALSE)</f>
        <v>0</v>
      </c>
      <c r="L72" s="103">
        <v>0</v>
      </c>
      <c r="M72" s="62">
        <v>0</v>
      </c>
      <c r="N72" s="63">
        <f>'2. SVS'!$C$50</f>
        <v>15</v>
      </c>
      <c r="O72" s="69">
        <v>0</v>
      </c>
      <c r="P72" s="64"/>
      <c r="Q72" s="65"/>
    </row>
    <row r="73" spans="1:17" ht="24.75" customHeight="1">
      <c r="A73" s="62">
        <v>64</v>
      </c>
      <c r="B73" s="62" t="s">
        <v>222</v>
      </c>
      <c r="C73" s="62" t="s">
        <v>278</v>
      </c>
      <c r="D73" s="62" t="s">
        <v>224</v>
      </c>
      <c r="E73" s="62" t="s">
        <v>292</v>
      </c>
      <c r="F73" s="62" t="s">
        <v>293</v>
      </c>
      <c r="G73" s="62" t="s">
        <v>229</v>
      </c>
      <c r="H73" s="62">
        <v>31.45</v>
      </c>
      <c r="I73" s="343" t="s">
        <v>194</v>
      </c>
      <c r="J73" s="62" t="s">
        <v>230</v>
      </c>
      <c r="K73" s="342">
        <f>VLOOKUP($I73,'3. Leistungswerte'!$A$8:$D$45,4,FALSE)</f>
        <v>0</v>
      </c>
      <c r="L73" s="103">
        <v>5902.54</v>
      </c>
      <c r="M73" s="62" t="e">
        <f t="shared" si="1"/>
        <v>#DIV/0!</v>
      </c>
      <c r="N73" s="63">
        <f>'2. SVS'!$C$50</f>
        <v>15</v>
      </c>
      <c r="O73" s="69" t="e">
        <f t="shared" si="2"/>
        <v>#DIV/0!</v>
      </c>
      <c r="P73" s="64">
        <v>31.45</v>
      </c>
      <c r="Q73" s="65"/>
    </row>
    <row r="74" spans="1:17" ht="24.75" customHeight="1">
      <c r="A74" s="62">
        <v>65</v>
      </c>
      <c r="B74" s="62" t="s">
        <v>222</v>
      </c>
      <c r="C74" s="62" t="s">
        <v>278</v>
      </c>
      <c r="D74" s="62" t="s">
        <v>224</v>
      </c>
      <c r="E74" s="62"/>
      <c r="F74" s="62" t="s">
        <v>294</v>
      </c>
      <c r="G74" s="62" t="s">
        <v>229</v>
      </c>
      <c r="H74" s="62">
        <v>11.82</v>
      </c>
      <c r="I74" s="343" t="s">
        <v>603</v>
      </c>
      <c r="J74" s="62" t="s">
        <v>230</v>
      </c>
      <c r="K74" s="342">
        <f>VLOOKUP($I74,'3. Leistungswerte'!$A$8:$D$45,4,FALSE)</f>
        <v>0</v>
      </c>
      <c r="L74" s="103">
        <v>2218.38</v>
      </c>
      <c r="M74" s="62" t="e">
        <f t="shared" si="1"/>
        <v>#DIV/0!</v>
      </c>
      <c r="N74" s="63">
        <f>'2. SVS'!$C$50</f>
        <v>15</v>
      </c>
      <c r="O74" s="69" t="e">
        <f t="shared" si="2"/>
        <v>#DIV/0!</v>
      </c>
      <c r="P74" s="64">
        <v>11.82</v>
      </c>
      <c r="Q74" s="65"/>
    </row>
    <row r="75" spans="1:17" ht="24.75" customHeight="1">
      <c r="A75" s="62">
        <v>66</v>
      </c>
      <c r="B75" s="62" t="s">
        <v>222</v>
      </c>
      <c r="C75" s="62" t="s">
        <v>278</v>
      </c>
      <c r="D75" s="62" t="s">
        <v>224</v>
      </c>
      <c r="E75" s="62"/>
      <c r="F75" s="62" t="s">
        <v>295</v>
      </c>
      <c r="G75" s="62" t="s">
        <v>229</v>
      </c>
      <c r="H75" s="62">
        <v>140.76</v>
      </c>
      <c r="I75" s="343" t="s">
        <v>168</v>
      </c>
      <c r="J75" s="62" t="s">
        <v>230</v>
      </c>
      <c r="K75" s="342">
        <f>VLOOKUP($I75,'3. Leistungswerte'!$A$8:$D$45,4,FALSE)</f>
        <v>0</v>
      </c>
      <c r="L75" s="103">
        <v>26417.84</v>
      </c>
      <c r="M75" s="62" t="e">
        <f t="shared" ref="M75:M138" si="3">L75/K75</f>
        <v>#DIV/0!</v>
      </c>
      <c r="N75" s="63">
        <f>'2. SVS'!$C$50</f>
        <v>15</v>
      </c>
      <c r="O75" s="69" t="e">
        <f t="shared" si="2"/>
        <v>#DIV/0!</v>
      </c>
      <c r="P75" s="64">
        <v>140.76</v>
      </c>
      <c r="Q75" s="65"/>
    </row>
    <row r="76" spans="1:17" ht="24.75" customHeight="1">
      <c r="A76" s="62">
        <v>67</v>
      </c>
      <c r="B76" s="62" t="s">
        <v>222</v>
      </c>
      <c r="C76" s="62" t="s">
        <v>278</v>
      </c>
      <c r="D76" s="62" t="s">
        <v>224</v>
      </c>
      <c r="E76" s="62"/>
      <c r="F76" s="62" t="s">
        <v>296</v>
      </c>
      <c r="G76" s="62" t="s">
        <v>226</v>
      </c>
      <c r="H76" s="62">
        <v>20.9</v>
      </c>
      <c r="I76" s="343" t="s">
        <v>181</v>
      </c>
      <c r="J76" s="62" t="s">
        <v>275</v>
      </c>
      <c r="K76" s="342">
        <f>VLOOKUP($I76,'3. Leistungswerte'!$A$8:$D$45,4,FALSE)</f>
        <v>0</v>
      </c>
      <c r="L76" s="103">
        <v>818.86</v>
      </c>
      <c r="M76" s="62" t="e">
        <f t="shared" si="3"/>
        <v>#DIV/0!</v>
      </c>
      <c r="N76" s="63">
        <f>'2. SVS'!$C$50</f>
        <v>15</v>
      </c>
      <c r="O76" s="69" t="e">
        <f t="shared" si="2"/>
        <v>#DIV/0!</v>
      </c>
      <c r="P76" s="64">
        <v>20.9</v>
      </c>
      <c r="Q76" s="65"/>
    </row>
    <row r="77" spans="1:17" ht="24.75" customHeight="1">
      <c r="A77" s="62">
        <v>68</v>
      </c>
      <c r="B77" s="62" t="s">
        <v>222</v>
      </c>
      <c r="C77" s="62" t="s">
        <v>278</v>
      </c>
      <c r="D77" s="62" t="s">
        <v>224</v>
      </c>
      <c r="E77" s="62" t="s">
        <v>297</v>
      </c>
      <c r="F77" s="62" t="s">
        <v>238</v>
      </c>
      <c r="G77" s="62" t="s">
        <v>229</v>
      </c>
      <c r="H77" s="62">
        <v>13.77</v>
      </c>
      <c r="I77" s="343" t="s">
        <v>603</v>
      </c>
      <c r="J77" s="62" t="s">
        <v>230</v>
      </c>
      <c r="K77" s="342">
        <f>VLOOKUP($I77,'3. Leistungswerte'!$A$8:$D$45,4,FALSE)</f>
        <v>0</v>
      </c>
      <c r="L77" s="103">
        <v>2584.35</v>
      </c>
      <c r="M77" s="62" t="e">
        <f t="shared" si="3"/>
        <v>#DIV/0!</v>
      </c>
      <c r="N77" s="63">
        <f>'2. SVS'!$C$50</f>
        <v>15</v>
      </c>
      <c r="O77" s="69" t="e">
        <f t="shared" si="2"/>
        <v>#DIV/0!</v>
      </c>
      <c r="P77" s="64">
        <v>13.77</v>
      </c>
      <c r="Q77" s="65"/>
    </row>
    <row r="78" spans="1:17" ht="24.75" customHeight="1">
      <c r="A78" s="62">
        <v>69</v>
      </c>
      <c r="B78" s="62" t="s">
        <v>222</v>
      </c>
      <c r="C78" s="62" t="s">
        <v>278</v>
      </c>
      <c r="D78" s="62" t="s">
        <v>224</v>
      </c>
      <c r="E78" s="62" t="s">
        <v>298</v>
      </c>
      <c r="F78" s="62" t="s">
        <v>239</v>
      </c>
      <c r="G78" s="62" t="s">
        <v>229</v>
      </c>
      <c r="H78" s="62">
        <v>13.57</v>
      </c>
      <c r="I78" s="343" t="s">
        <v>603</v>
      </c>
      <c r="J78" s="62" t="s">
        <v>230</v>
      </c>
      <c r="K78" s="342">
        <f>VLOOKUP($I78,'3. Leistungswerte'!$A$8:$D$45,4,FALSE)</f>
        <v>0</v>
      </c>
      <c r="L78" s="103">
        <v>2546.8200000000002</v>
      </c>
      <c r="M78" s="62" t="e">
        <f t="shared" si="3"/>
        <v>#DIV/0!</v>
      </c>
      <c r="N78" s="63">
        <f>'2. SVS'!$C$50</f>
        <v>15</v>
      </c>
      <c r="O78" s="69" t="e">
        <f t="shared" si="2"/>
        <v>#DIV/0!</v>
      </c>
      <c r="P78" s="64">
        <v>13.57</v>
      </c>
      <c r="Q78" s="65"/>
    </row>
    <row r="79" spans="1:17" ht="24.75" customHeight="1">
      <c r="A79" s="62">
        <v>70</v>
      </c>
      <c r="B79" s="62" t="s">
        <v>222</v>
      </c>
      <c r="C79" s="62" t="s">
        <v>278</v>
      </c>
      <c r="D79" s="62" t="s">
        <v>224</v>
      </c>
      <c r="E79" s="62"/>
      <c r="F79" s="62" t="s">
        <v>228</v>
      </c>
      <c r="G79" s="62" t="s">
        <v>229</v>
      </c>
      <c r="H79" s="62">
        <v>13.59</v>
      </c>
      <c r="I79" s="343" t="s">
        <v>168</v>
      </c>
      <c r="J79" s="62" t="s">
        <v>230</v>
      </c>
      <c r="K79" s="342">
        <f>VLOOKUP($I79,'3. Leistungswerte'!$A$8:$D$45,4,FALSE)</f>
        <v>0</v>
      </c>
      <c r="L79" s="103">
        <v>2550.5700000000002</v>
      </c>
      <c r="M79" s="62" t="e">
        <f t="shared" si="3"/>
        <v>#DIV/0!</v>
      </c>
      <c r="N79" s="63">
        <f>'2. SVS'!$C$50</f>
        <v>15</v>
      </c>
      <c r="O79" s="69" t="e">
        <f t="shared" si="2"/>
        <v>#DIV/0!</v>
      </c>
      <c r="P79" s="64">
        <v>13.59</v>
      </c>
      <c r="Q79" s="65"/>
    </row>
    <row r="80" spans="1:17" ht="24.75" customHeight="1">
      <c r="A80" s="62">
        <v>71</v>
      </c>
      <c r="B80" s="62" t="s">
        <v>222</v>
      </c>
      <c r="C80" s="62" t="s">
        <v>278</v>
      </c>
      <c r="D80" s="62" t="s">
        <v>224</v>
      </c>
      <c r="E80" s="62" t="s">
        <v>299</v>
      </c>
      <c r="F80" s="62" t="s">
        <v>300</v>
      </c>
      <c r="G80" s="62" t="s">
        <v>226</v>
      </c>
      <c r="H80" s="62">
        <v>9.42</v>
      </c>
      <c r="I80" s="343" t="s">
        <v>199</v>
      </c>
      <c r="J80" s="62" t="s">
        <v>248</v>
      </c>
      <c r="K80" s="342">
        <f>VLOOKUP($I80,'3. Leistungswerte'!$A$8:$D$45,4,FALSE)</f>
        <v>0</v>
      </c>
      <c r="L80" s="103">
        <v>0</v>
      </c>
      <c r="M80" s="62">
        <v>0</v>
      </c>
      <c r="N80" s="63">
        <f>'2. SVS'!$C$50</f>
        <v>15</v>
      </c>
      <c r="O80" s="69">
        <v>0</v>
      </c>
      <c r="P80" s="64"/>
      <c r="Q80" s="65"/>
    </row>
    <row r="81" spans="1:17" ht="24.75" customHeight="1">
      <c r="A81" s="62">
        <v>72</v>
      </c>
      <c r="B81" s="62" t="s">
        <v>222</v>
      </c>
      <c r="C81" s="62" t="s">
        <v>278</v>
      </c>
      <c r="D81" s="62" t="s">
        <v>241</v>
      </c>
      <c r="E81" s="62"/>
      <c r="F81" s="62" t="s">
        <v>242</v>
      </c>
      <c r="G81" s="62" t="s">
        <v>229</v>
      </c>
      <c r="H81" s="62">
        <v>17.95</v>
      </c>
      <c r="I81" s="343" t="s">
        <v>163</v>
      </c>
      <c r="J81" s="62" t="s">
        <v>230</v>
      </c>
      <c r="K81" s="342">
        <f>VLOOKUP($I81,'3. Leistungswerte'!$A$8:$D$45,4,FALSE)</f>
        <v>0</v>
      </c>
      <c r="L81" s="103">
        <v>3368.86</v>
      </c>
      <c r="M81" s="62" t="e">
        <f t="shared" si="3"/>
        <v>#DIV/0!</v>
      </c>
      <c r="N81" s="63">
        <f>'2. SVS'!$C$50</f>
        <v>15</v>
      </c>
      <c r="O81" s="69" t="e">
        <f t="shared" ref="O81:O112" si="4">N81*M81</f>
        <v>#DIV/0!</v>
      </c>
      <c r="P81" s="64">
        <v>17.95</v>
      </c>
      <c r="Q81" s="65"/>
    </row>
    <row r="82" spans="1:17" ht="24.75" customHeight="1">
      <c r="A82" s="62">
        <v>73</v>
      </c>
      <c r="B82" s="62" t="s">
        <v>222</v>
      </c>
      <c r="C82" s="62" t="s">
        <v>278</v>
      </c>
      <c r="D82" s="62" t="s">
        <v>241</v>
      </c>
      <c r="E82" s="62"/>
      <c r="F82" s="62" t="s">
        <v>228</v>
      </c>
      <c r="G82" s="62" t="s">
        <v>229</v>
      </c>
      <c r="H82" s="62">
        <v>53.9</v>
      </c>
      <c r="I82" s="343" t="s">
        <v>168</v>
      </c>
      <c r="J82" s="62" t="s">
        <v>230</v>
      </c>
      <c r="K82" s="342">
        <f>VLOOKUP($I82,'3. Leistungswerte'!$A$8:$D$45,4,FALSE)</f>
        <v>0</v>
      </c>
      <c r="L82" s="103">
        <v>10115.950000000001</v>
      </c>
      <c r="M82" s="62" t="e">
        <f t="shared" si="3"/>
        <v>#DIV/0!</v>
      </c>
      <c r="N82" s="63">
        <f>'2. SVS'!$C$50</f>
        <v>15</v>
      </c>
      <c r="O82" s="69" t="e">
        <f t="shared" si="4"/>
        <v>#DIV/0!</v>
      </c>
      <c r="P82" s="64">
        <v>53.9</v>
      </c>
      <c r="Q82" s="65"/>
    </row>
    <row r="83" spans="1:17" ht="24.75" customHeight="1">
      <c r="A83" s="62">
        <v>74</v>
      </c>
      <c r="B83" s="62" t="s">
        <v>222</v>
      </c>
      <c r="C83" s="62" t="s">
        <v>278</v>
      </c>
      <c r="D83" s="62" t="s">
        <v>241</v>
      </c>
      <c r="E83" s="62" t="s">
        <v>301</v>
      </c>
      <c r="F83" s="62" t="s">
        <v>225</v>
      </c>
      <c r="G83" s="62" t="s">
        <v>226</v>
      </c>
      <c r="H83" s="62">
        <v>72.239999999999995</v>
      </c>
      <c r="I83" s="343" t="s">
        <v>152</v>
      </c>
      <c r="J83" s="62" t="s">
        <v>227</v>
      </c>
      <c r="K83" s="342">
        <f>VLOOKUP($I83,'3. Leistungswerte'!$A$8:$D$45,4,FALSE)</f>
        <v>0</v>
      </c>
      <c r="L83" s="103">
        <v>6779</v>
      </c>
      <c r="M83" s="62" t="e">
        <f t="shared" si="3"/>
        <v>#DIV/0!</v>
      </c>
      <c r="N83" s="63">
        <f>'2. SVS'!$C$50</f>
        <v>15</v>
      </c>
      <c r="O83" s="69" t="e">
        <f t="shared" si="4"/>
        <v>#DIV/0!</v>
      </c>
      <c r="P83" s="64">
        <v>72.239999999999995</v>
      </c>
      <c r="Q83" s="65"/>
    </row>
    <row r="84" spans="1:17" ht="24.75" customHeight="1">
      <c r="A84" s="62">
        <v>75</v>
      </c>
      <c r="B84" s="62" t="s">
        <v>222</v>
      </c>
      <c r="C84" s="62" t="s">
        <v>278</v>
      </c>
      <c r="D84" s="62" t="s">
        <v>241</v>
      </c>
      <c r="E84" s="62" t="s">
        <v>302</v>
      </c>
      <c r="F84" s="62" t="s">
        <v>303</v>
      </c>
      <c r="G84" s="62" t="s">
        <v>226</v>
      </c>
      <c r="H84" s="62">
        <v>23.34</v>
      </c>
      <c r="I84" s="343" t="s">
        <v>183</v>
      </c>
      <c r="J84" s="62" t="s">
        <v>230</v>
      </c>
      <c r="K84" s="342">
        <f>VLOOKUP($I84,'3. Leistungswerte'!$A$8:$D$45,4,FALSE)</f>
        <v>0</v>
      </c>
      <c r="L84" s="103">
        <v>4380.45</v>
      </c>
      <c r="M84" s="62" t="e">
        <f t="shared" si="3"/>
        <v>#DIV/0!</v>
      </c>
      <c r="N84" s="63">
        <f>'2. SVS'!$C$50</f>
        <v>15</v>
      </c>
      <c r="O84" s="69" t="e">
        <f t="shared" si="4"/>
        <v>#DIV/0!</v>
      </c>
      <c r="P84" s="64">
        <v>23.34</v>
      </c>
      <c r="Q84" s="65"/>
    </row>
    <row r="85" spans="1:17" ht="24.75" customHeight="1">
      <c r="A85" s="62">
        <v>76</v>
      </c>
      <c r="B85" s="62" t="s">
        <v>222</v>
      </c>
      <c r="C85" s="62" t="s">
        <v>278</v>
      </c>
      <c r="D85" s="62" t="s">
        <v>241</v>
      </c>
      <c r="E85" s="62" t="s">
        <v>304</v>
      </c>
      <c r="F85" s="62" t="s">
        <v>225</v>
      </c>
      <c r="G85" s="62" t="s">
        <v>226</v>
      </c>
      <c r="H85" s="62">
        <v>74.34</v>
      </c>
      <c r="I85" s="343" t="s">
        <v>152</v>
      </c>
      <c r="J85" s="62" t="s">
        <v>227</v>
      </c>
      <c r="K85" s="342">
        <f>VLOOKUP($I85,'3. Leistungswerte'!$A$8:$D$45,4,FALSE)</f>
        <v>0</v>
      </c>
      <c r="L85" s="103">
        <v>6976.07</v>
      </c>
      <c r="M85" s="62" t="e">
        <f t="shared" si="3"/>
        <v>#DIV/0!</v>
      </c>
      <c r="N85" s="63">
        <f>'2. SVS'!$C$50</f>
        <v>15</v>
      </c>
      <c r="O85" s="69" t="e">
        <f t="shared" si="4"/>
        <v>#DIV/0!</v>
      </c>
      <c r="P85" s="64">
        <v>74.34</v>
      </c>
      <c r="Q85" s="65"/>
    </row>
    <row r="86" spans="1:17" ht="24.75" customHeight="1">
      <c r="A86" s="62">
        <v>77</v>
      </c>
      <c r="B86" s="62" t="s">
        <v>222</v>
      </c>
      <c r="C86" s="62" t="s">
        <v>278</v>
      </c>
      <c r="D86" s="62" t="s">
        <v>241</v>
      </c>
      <c r="E86" s="62" t="s">
        <v>305</v>
      </c>
      <c r="F86" s="62" t="s">
        <v>306</v>
      </c>
      <c r="G86" s="62" t="s">
        <v>226</v>
      </c>
      <c r="H86" s="62">
        <v>20.66</v>
      </c>
      <c r="I86" s="343" t="s">
        <v>191</v>
      </c>
      <c r="J86" s="62" t="s">
        <v>275</v>
      </c>
      <c r="K86" s="342">
        <f>VLOOKUP($I86,'3. Leistungswerte'!$A$8:$D$45,4,FALSE)</f>
        <v>0</v>
      </c>
      <c r="L86" s="103">
        <v>809.46</v>
      </c>
      <c r="M86" s="62" t="e">
        <f t="shared" si="3"/>
        <v>#DIV/0!</v>
      </c>
      <c r="N86" s="63">
        <f>'2. SVS'!$C$50</f>
        <v>15</v>
      </c>
      <c r="O86" s="69" t="e">
        <f t="shared" si="4"/>
        <v>#DIV/0!</v>
      </c>
      <c r="P86" s="64">
        <v>20.66</v>
      </c>
      <c r="Q86" s="65"/>
    </row>
    <row r="87" spans="1:17" ht="24.75" customHeight="1">
      <c r="A87" s="62">
        <v>78</v>
      </c>
      <c r="B87" s="62" t="s">
        <v>222</v>
      </c>
      <c r="C87" s="62" t="s">
        <v>278</v>
      </c>
      <c r="D87" s="62" t="s">
        <v>270</v>
      </c>
      <c r="E87" s="62"/>
      <c r="F87" s="62" t="s">
        <v>242</v>
      </c>
      <c r="G87" s="62" t="s">
        <v>229</v>
      </c>
      <c r="H87" s="62">
        <v>18.79</v>
      </c>
      <c r="I87" s="343" t="s">
        <v>163</v>
      </c>
      <c r="J87" s="62" t="s">
        <v>230</v>
      </c>
      <c r="K87" s="342">
        <f>VLOOKUP($I87,'3. Leistungswerte'!$A$8:$D$45,4,FALSE)</f>
        <v>0</v>
      </c>
      <c r="L87" s="103">
        <v>3526.51</v>
      </c>
      <c r="M87" s="62" t="e">
        <f t="shared" si="3"/>
        <v>#DIV/0!</v>
      </c>
      <c r="N87" s="63">
        <f>'2. SVS'!$C$50</f>
        <v>15</v>
      </c>
      <c r="O87" s="69" t="e">
        <f t="shared" si="4"/>
        <v>#DIV/0!</v>
      </c>
      <c r="P87" s="64">
        <v>18.79</v>
      </c>
      <c r="Q87" s="65"/>
    </row>
    <row r="88" spans="1:17" ht="24.75" customHeight="1">
      <c r="A88" s="62">
        <v>79</v>
      </c>
      <c r="B88" s="62" t="s">
        <v>222</v>
      </c>
      <c r="C88" s="62" t="s">
        <v>278</v>
      </c>
      <c r="D88" s="62" t="s">
        <v>270</v>
      </c>
      <c r="E88" s="62"/>
      <c r="F88" s="62" t="s">
        <v>307</v>
      </c>
      <c r="G88" s="62" t="s">
        <v>226</v>
      </c>
      <c r="H88" s="62">
        <v>1.67</v>
      </c>
      <c r="I88" s="343" t="s">
        <v>168</v>
      </c>
      <c r="J88" s="62" t="s">
        <v>230</v>
      </c>
      <c r="K88" s="342">
        <f>VLOOKUP($I88,'3. Leistungswerte'!$A$8:$D$45,4,FALSE)</f>
        <v>0</v>
      </c>
      <c r="L88" s="103">
        <v>313.43</v>
      </c>
      <c r="M88" s="62" t="e">
        <f t="shared" si="3"/>
        <v>#DIV/0!</v>
      </c>
      <c r="N88" s="63">
        <f>'2. SVS'!$C$50</f>
        <v>15</v>
      </c>
      <c r="O88" s="69" t="e">
        <f t="shared" si="4"/>
        <v>#DIV/0!</v>
      </c>
      <c r="P88" s="64">
        <v>1.67</v>
      </c>
      <c r="Q88" s="65"/>
    </row>
    <row r="89" spans="1:17" ht="24.75" customHeight="1">
      <c r="A89" s="62">
        <v>80</v>
      </c>
      <c r="B89" s="61" t="s">
        <v>222</v>
      </c>
      <c r="C89" s="61" t="s">
        <v>278</v>
      </c>
      <c r="D89" s="61" t="s">
        <v>270</v>
      </c>
      <c r="E89" s="61"/>
      <c r="F89" s="61" t="s">
        <v>228</v>
      </c>
      <c r="G89" s="61" t="s">
        <v>229</v>
      </c>
      <c r="H89" s="61">
        <v>47.55</v>
      </c>
      <c r="I89" s="344" t="s">
        <v>168</v>
      </c>
      <c r="J89" s="61" t="s">
        <v>230</v>
      </c>
      <c r="K89" s="342">
        <f>VLOOKUP($I89,'3. Leistungswerte'!$A$8:$D$45,4,FALSE)</f>
        <v>0</v>
      </c>
      <c r="L89" s="361">
        <v>8924.18</v>
      </c>
      <c r="M89" s="62" t="e">
        <f t="shared" si="3"/>
        <v>#DIV/0!</v>
      </c>
      <c r="N89" s="71">
        <f>'2. SVS'!$C$50</f>
        <v>15</v>
      </c>
      <c r="O89" s="74" t="e">
        <f t="shared" si="4"/>
        <v>#DIV/0!</v>
      </c>
      <c r="P89" s="64">
        <v>47.55</v>
      </c>
      <c r="Q89" s="65"/>
    </row>
    <row r="90" spans="1:17" ht="24.75" customHeight="1">
      <c r="A90" s="62">
        <v>81</v>
      </c>
      <c r="B90" s="62" t="s">
        <v>222</v>
      </c>
      <c r="C90" s="62" t="s">
        <v>278</v>
      </c>
      <c r="D90" s="62" t="s">
        <v>270</v>
      </c>
      <c r="E90" s="62" t="s">
        <v>308</v>
      </c>
      <c r="F90" s="62" t="s">
        <v>225</v>
      </c>
      <c r="G90" s="62" t="s">
        <v>226</v>
      </c>
      <c r="H90" s="62">
        <v>72.47</v>
      </c>
      <c r="I90" s="343" t="s">
        <v>152</v>
      </c>
      <c r="J90" s="62" t="s">
        <v>227</v>
      </c>
      <c r="K90" s="342">
        <f>VLOOKUP($I90,'3. Leistungswerte'!$A$8:$D$45,4,FALSE)</f>
        <v>0</v>
      </c>
      <c r="L90" s="103">
        <v>6800.58</v>
      </c>
      <c r="M90" s="62" t="e">
        <f t="shared" si="3"/>
        <v>#DIV/0!</v>
      </c>
      <c r="N90" s="63">
        <f>'2. SVS'!$C$50</f>
        <v>15</v>
      </c>
      <c r="O90" s="75" t="e">
        <f t="shared" si="4"/>
        <v>#DIV/0!</v>
      </c>
      <c r="P90" s="64">
        <v>72.47</v>
      </c>
      <c r="Q90" s="65"/>
    </row>
    <row r="91" spans="1:17" ht="24.75" customHeight="1">
      <c r="A91" s="62">
        <v>82</v>
      </c>
      <c r="B91" s="62" t="s">
        <v>222</v>
      </c>
      <c r="C91" s="62" t="s">
        <v>278</v>
      </c>
      <c r="D91" s="62" t="s">
        <v>270</v>
      </c>
      <c r="E91" s="62" t="s">
        <v>309</v>
      </c>
      <c r="F91" s="62" t="s">
        <v>310</v>
      </c>
      <c r="G91" s="62" t="s">
        <v>226</v>
      </c>
      <c r="H91" s="62">
        <v>23.75</v>
      </c>
      <c r="I91" s="343" t="s">
        <v>152</v>
      </c>
      <c r="J91" s="62" t="s">
        <v>227</v>
      </c>
      <c r="K91" s="342">
        <f>VLOOKUP($I91,'3. Leistungswerte'!$A$8:$D$45,4,FALSE)</f>
        <v>0</v>
      </c>
      <c r="L91" s="103">
        <v>2228.6999999999998</v>
      </c>
      <c r="M91" s="62" t="e">
        <f t="shared" si="3"/>
        <v>#DIV/0!</v>
      </c>
      <c r="N91" s="63">
        <f>'2. SVS'!$C$50</f>
        <v>15</v>
      </c>
      <c r="O91" s="75" t="e">
        <f t="shared" si="4"/>
        <v>#DIV/0!</v>
      </c>
      <c r="P91" s="64">
        <v>23.75</v>
      </c>
      <c r="Q91" s="65"/>
    </row>
    <row r="92" spans="1:17" ht="24.75" customHeight="1">
      <c r="A92" s="62">
        <v>83</v>
      </c>
      <c r="B92" s="62" t="s">
        <v>222</v>
      </c>
      <c r="C92" s="62" t="s">
        <v>278</v>
      </c>
      <c r="D92" s="62" t="s">
        <v>270</v>
      </c>
      <c r="E92" s="62" t="s">
        <v>311</v>
      </c>
      <c r="F92" s="62" t="s">
        <v>225</v>
      </c>
      <c r="G92" s="62" t="s">
        <v>226</v>
      </c>
      <c r="H92" s="62">
        <v>74.23</v>
      </c>
      <c r="I92" s="343" t="s">
        <v>152</v>
      </c>
      <c r="J92" s="62" t="s">
        <v>227</v>
      </c>
      <c r="K92" s="342">
        <f>VLOOKUP($I92,'3. Leistungswerte'!$A$8:$D$45,4,FALSE)</f>
        <v>0</v>
      </c>
      <c r="L92" s="103">
        <v>6965.74</v>
      </c>
      <c r="M92" s="62" t="e">
        <f t="shared" si="3"/>
        <v>#DIV/0!</v>
      </c>
      <c r="N92" s="63">
        <f>'2. SVS'!$C$50</f>
        <v>15</v>
      </c>
      <c r="O92" s="75" t="e">
        <f t="shared" si="4"/>
        <v>#DIV/0!</v>
      </c>
      <c r="P92" s="64">
        <v>74.23</v>
      </c>
      <c r="Q92" s="65"/>
    </row>
    <row r="93" spans="1:17" ht="24.75" customHeight="1">
      <c r="A93" s="62">
        <v>84</v>
      </c>
      <c r="B93" s="62" t="s">
        <v>222</v>
      </c>
      <c r="C93" s="62" t="s">
        <v>278</v>
      </c>
      <c r="D93" s="62" t="s">
        <v>270</v>
      </c>
      <c r="E93" s="62" t="s">
        <v>312</v>
      </c>
      <c r="F93" s="62" t="s">
        <v>274</v>
      </c>
      <c r="G93" s="62" t="s">
        <v>226</v>
      </c>
      <c r="H93" s="62">
        <v>20.78</v>
      </c>
      <c r="I93" s="343" t="s">
        <v>191</v>
      </c>
      <c r="J93" s="62" t="s">
        <v>275</v>
      </c>
      <c r="K93" s="342">
        <f>VLOOKUP($I93,'3. Leistungswerte'!$A$8:$D$45,4,FALSE)</f>
        <v>0</v>
      </c>
      <c r="L93" s="103">
        <v>814.16</v>
      </c>
      <c r="M93" s="62" t="e">
        <f t="shared" si="3"/>
        <v>#DIV/0!</v>
      </c>
      <c r="N93" s="63">
        <f>'2. SVS'!$C$50</f>
        <v>15</v>
      </c>
      <c r="O93" s="75" t="e">
        <f t="shared" si="4"/>
        <v>#DIV/0!</v>
      </c>
      <c r="P93" s="64">
        <v>20.78</v>
      </c>
      <c r="Q93" s="65"/>
    </row>
    <row r="94" spans="1:17" ht="24.75" customHeight="1">
      <c r="A94" s="62">
        <v>85</v>
      </c>
      <c r="B94" s="62" t="s">
        <v>222</v>
      </c>
      <c r="C94" s="62" t="s">
        <v>278</v>
      </c>
      <c r="D94" s="62" t="s">
        <v>313</v>
      </c>
      <c r="E94" s="62"/>
      <c r="F94" s="62" t="s">
        <v>242</v>
      </c>
      <c r="G94" s="62" t="s">
        <v>229</v>
      </c>
      <c r="H94" s="62">
        <v>20.13</v>
      </c>
      <c r="I94" s="343" t="s">
        <v>163</v>
      </c>
      <c r="J94" s="62" t="s">
        <v>230</v>
      </c>
      <c r="K94" s="342">
        <f>VLOOKUP($I94,'3. Leistungswerte'!$A$8:$D$45,4,FALSE)</f>
        <v>0</v>
      </c>
      <c r="L94" s="103">
        <v>3778</v>
      </c>
      <c r="M94" s="62" t="e">
        <f t="shared" si="3"/>
        <v>#DIV/0!</v>
      </c>
      <c r="N94" s="63">
        <f>'2. SVS'!$C$50</f>
        <v>15</v>
      </c>
      <c r="O94" s="75" t="e">
        <f t="shared" si="4"/>
        <v>#DIV/0!</v>
      </c>
      <c r="P94" s="64">
        <v>20.13</v>
      </c>
      <c r="Q94" s="65"/>
    </row>
    <row r="95" spans="1:17" ht="24.75" customHeight="1">
      <c r="A95" s="62">
        <v>86</v>
      </c>
      <c r="B95" s="62" t="s">
        <v>222</v>
      </c>
      <c r="C95" s="62" t="s">
        <v>278</v>
      </c>
      <c r="D95" s="62" t="s">
        <v>313</v>
      </c>
      <c r="E95" s="62"/>
      <c r="F95" s="62" t="s">
        <v>228</v>
      </c>
      <c r="G95" s="62" t="s">
        <v>229</v>
      </c>
      <c r="H95" s="62">
        <v>48.23</v>
      </c>
      <c r="I95" s="343" t="s">
        <v>168</v>
      </c>
      <c r="J95" s="62" t="s">
        <v>230</v>
      </c>
      <c r="K95" s="342">
        <f>VLOOKUP($I95,'3. Leistungswerte'!$A$8:$D$45,4,FALSE)</f>
        <v>0</v>
      </c>
      <c r="L95" s="103">
        <v>9051.81</v>
      </c>
      <c r="M95" s="62" t="e">
        <f t="shared" si="3"/>
        <v>#DIV/0!</v>
      </c>
      <c r="N95" s="63">
        <f>'2. SVS'!$C$50</f>
        <v>15</v>
      </c>
      <c r="O95" s="75" t="e">
        <f t="shared" si="4"/>
        <v>#DIV/0!</v>
      </c>
      <c r="P95" s="64">
        <v>48.23</v>
      </c>
      <c r="Q95" s="65"/>
    </row>
    <row r="96" spans="1:17" ht="24.75" customHeight="1">
      <c r="A96" s="62">
        <v>87</v>
      </c>
      <c r="B96" s="62" t="s">
        <v>222</v>
      </c>
      <c r="C96" s="62" t="s">
        <v>278</v>
      </c>
      <c r="D96" s="62" t="s">
        <v>313</v>
      </c>
      <c r="E96" s="62" t="s">
        <v>314</v>
      </c>
      <c r="F96" s="62" t="s">
        <v>225</v>
      </c>
      <c r="G96" s="62" t="s">
        <v>226</v>
      </c>
      <c r="H96" s="62">
        <v>72.44</v>
      </c>
      <c r="I96" s="343" t="s">
        <v>152</v>
      </c>
      <c r="J96" s="62" t="s">
        <v>227</v>
      </c>
      <c r="K96" s="342">
        <f>VLOOKUP($I96,'3. Leistungswerte'!$A$8:$D$45,4,FALSE)</f>
        <v>0</v>
      </c>
      <c r="L96" s="103">
        <v>6797.77</v>
      </c>
      <c r="M96" s="62" t="e">
        <f t="shared" si="3"/>
        <v>#DIV/0!</v>
      </c>
      <c r="N96" s="63">
        <f>'2. SVS'!$C$50</f>
        <v>15</v>
      </c>
      <c r="O96" s="75" t="e">
        <f t="shared" si="4"/>
        <v>#DIV/0!</v>
      </c>
      <c r="P96" s="64">
        <v>72.44</v>
      </c>
      <c r="Q96" s="65"/>
    </row>
    <row r="97" spans="1:17" ht="24.75" customHeight="1">
      <c r="A97" s="62">
        <v>88</v>
      </c>
      <c r="B97" s="62" t="s">
        <v>222</v>
      </c>
      <c r="C97" s="62" t="s">
        <v>278</v>
      </c>
      <c r="D97" s="62" t="s">
        <v>313</v>
      </c>
      <c r="E97" s="62" t="s">
        <v>315</v>
      </c>
      <c r="F97" s="62" t="s">
        <v>310</v>
      </c>
      <c r="G97" s="62" t="s">
        <v>226</v>
      </c>
      <c r="H97" s="62">
        <v>23.75</v>
      </c>
      <c r="I97" s="343" t="s">
        <v>152</v>
      </c>
      <c r="J97" s="62" t="s">
        <v>227</v>
      </c>
      <c r="K97" s="342">
        <f>VLOOKUP($I97,'3. Leistungswerte'!$A$8:$D$45,4,FALSE)</f>
        <v>0</v>
      </c>
      <c r="L97" s="103">
        <v>2228.6999999999998</v>
      </c>
      <c r="M97" s="62" t="e">
        <f t="shared" si="3"/>
        <v>#DIV/0!</v>
      </c>
      <c r="N97" s="63">
        <f>'2. SVS'!$C$50</f>
        <v>15</v>
      </c>
      <c r="O97" s="75" t="e">
        <f t="shared" si="4"/>
        <v>#DIV/0!</v>
      </c>
      <c r="P97" s="64">
        <v>23.75</v>
      </c>
      <c r="Q97" s="65"/>
    </row>
    <row r="98" spans="1:17" ht="24.75" customHeight="1">
      <c r="A98" s="62">
        <v>89</v>
      </c>
      <c r="B98" s="62" t="s">
        <v>222</v>
      </c>
      <c r="C98" s="62" t="s">
        <v>278</v>
      </c>
      <c r="D98" s="62" t="s">
        <v>313</v>
      </c>
      <c r="E98" s="62" t="s">
        <v>316</v>
      </c>
      <c r="F98" s="62" t="s">
        <v>225</v>
      </c>
      <c r="G98" s="62" t="s">
        <v>226</v>
      </c>
      <c r="H98" s="62">
        <v>74.23</v>
      </c>
      <c r="I98" s="343" t="s">
        <v>152</v>
      </c>
      <c r="J98" s="62" t="s">
        <v>227</v>
      </c>
      <c r="K98" s="342">
        <f>VLOOKUP($I98,'3. Leistungswerte'!$A$8:$D$45,4,FALSE)</f>
        <v>0</v>
      </c>
      <c r="L98" s="103">
        <v>6965.74</v>
      </c>
      <c r="M98" s="62" t="e">
        <f t="shared" si="3"/>
        <v>#DIV/0!</v>
      </c>
      <c r="N98" s="63">
        <f>'2. SVS'!$C$50</f>
        <v>15</v>
      </c>
      <c r="O98" s="75" t="e">
        <f t="shared" si="4"/>
        <v>#DIV/0!</v>
      </c>
      <c r="P98" s="64">
        <v>74.23</v>
      </c>
      <c r="Q98" s="65"/>
    </row>
    <row r="99" spans="1:17" ht="24.75" customHeight="1">
      <c r="A99" s="62">
        <v>90</v>
      </c>
      <c r="B99" s="62" t="s">
        <v>222</v>
      </c>
      <c r="C99" s="62" t="s">
        <v>278</v>
      </c>
      <c r="D99" s="62" t="s">
        <v>313</v>
      </c>
      <c r="E99" s="62" t="s">
        <v>317</v>
      </c>
      <c r="F99" s="62" t="s">
        <v>306</v>
      </c>
      <c r="G99" s="62" t="s">
        <v>226</v>
      </c>
      <c r="H99" s="62">
        <v>20.78</v>
      </c>
      <c r="I99" s="343" t="s">
        <v>191</v>
      </c>
      <c r="J99" s="62" t="s">
        <v>275</v>
      </c>
      <c r="K99" s="342">
        <f>VLOOKUP($I99,'3. Leistungswerte'!$A$8:$D$45,4,FALSE)</f>
        <v>0</v>
      </c>
      <c r="L99" s="103">
        <v>814.16</v>
      </c>
      <c r="M99" s="62" t="e">
        <f t="shared" si="3"/>
        <v>#DIV/0!</v>
      </c>
      <c r="N99" s="63">
        <f>'2. SVS'!$C$50</f>
        <v>15</v>
      </c>
      <c r="O99" s="75" t="e">
        <f t="shared" si="4"/>
        <v>#DIV/0!</v>
      </c>
      <c r="P99" s="64">
        <v>20.78</v>
      </c>
      <c r="Q99" s="65"/>
    </row>
    <row r="100" spans="1:17" ht="24.75" customHeight="1">
      <c r="A100" s="62">
        <v>91</v>
      </c>
      <c r="B100" s="62" t="s">
        <v>222</v>
      </c>
      <c r="C100" s="62" t="s">
        <v>318</v>
      </c>
      <c r="D100" s="62" t="s">
        <v>319</v>
      </c>
      <c r="E100" s="62" t="s">
        <v>320</v>
      </c>
      <c r="F100" s="62" t="s">
        <v>225</v>
      </c>
      <c r="G100" s="62" t="s">
        <v>226</v>
      </c>
      <c r="H100" s="62">
        <v>79.37</v>
      </c>
      <c r="I100" s="343" t="s">
        <v>152</v>
      </c>
      <c r="J100" s="62" t="s">
        <v>227</v>
      </c>
      <c r="K100" s="342">
        <f>VLOOKUP($I100,'3. Leistungswerte'!$A$8:$D$45,4,FALSE)</f>
        <v>0</v>
      </c>
      <c r="L100" s="103">
        <v>7448.08</v>
      </c>
      <c r="M100" s="62" t="e">
        <f t="shared" si="3"/>
        <v>#DIV/0!</v>
      </c>
      <c r="N100" s="63">
        <f>'2. SVS'!$C$50</f>
        <v>15</v>
      </c>
      <c r="O100" s="75" t="e">
        <f t="shared" si="4"/>
        <v>#DIV/0!</v>
      </c>
      <c r="P100" s="64">
        <v>79.37</v>
      </c>
      <c r="Q100" s="65"/>
    </row>
    <row r="101" spans="1:17" ht="24.75" customHeight="1">
      <c r="A101" s="62">
        <v>92</v>
      </c>
      <c r="B101" s="62" t="s">
        <v>222</v>
      </c>
      <c r="C101" s="62" t="s">
        <v>318</v>
      </c>
      <c r="D101" s="62" t="s">
        <v>319</v>
      </c>
      <c r="E101" s="62"/>
      <c r="F101" s="62" t="s">
        <v>228</v>
      </c>
      <c r="G101" s="62" t="s">
        <v>226</v>
      </c>
      <c r="H101" s="62">
        <v>21.44</v>
      </c>
      <c r="I101" s="343" t="s">
        <v>168</v>
      </c>
      <c r="J101" s="62" t="s">
        <v>230</v>
      </c>
      <c r="K101" s="342">
        <f>VLOOKUP($I101,'3. Leistungswerte'!$A$8:$D$45,4,FALSE)</f>
        <v>0</v>
      </c>
      <c r="L101" s="103">
        <v>4023.86</v>
      </c>
      <c r="M101" s="62" t="e">
        <f t="shared" si="3"/>
        <v>#DIV/0!</v>
      </c>
      <c r="N101" s="63">
        <f>'2. SVS'!$C$50</f>
        <v>15</v>
      </c>
      <c r="O101" s="75" t="e">
        <f t="shared" si="4"/>
        <v>#DIV/0!</v>
      </c>
      <c r="P101" s="64">
        <v>21.44</v>
      </c>
      <c r="Q101" s="65"/>
    </row>
    <row r="102" spans="1:17" ht="24.75" customHeight="1">
      <c r="A102" s="62">
        <v>93</v>
      </c>
      <c r="B102" s="62" t="s">
        <v>222</v>
      </c>
      <c r="C102" s="62" t="s">
        <v>318</v>
      </c>
      <c r="D102" s="62" t="s">
        <v>319</v>
      </c>
      <c r="E102" s="62" t="s">
        <v>321</v>
      </c>
      <c r="F102" s="62" t="s">
        <v>225</v>
      </c>
      <c r="G102" s="62" t="s">
        <v>226</v>
      </c>
      <c r="H102" s="62">
        <v>63.92</v>
      </c>
      <c r="I102" s="343" t="s">
        <v>152</v>
      </c>
      <c r="J102" s="62" t="s">
        <v>227</v>
      </c>
      <c r="K102" s="342">
        <f>VLOOKUP($I102,'3. Leistungswerte'!$A$8:$D$45,4,FALSE)</f>
        <v>0</v>
      </c>
      <c r="L102" s="103">
        <v>5998.25</v>
      </c>
      <c r="M102" s="62" t="e">
        <f t="shared" si="3"/>
        <v>#DIV/0!</v>
      </c>
      <c r="N102" s="63">
        <f>'2. SVS'!$C$50</f>
        <v>15</v>
      </c>
      <c r="O102" s="75" t="e">
        <f t="shared" si="4"/>
        <v>#DIV/0!</v>
      </c>
      <c r="P102" s="64">
        <v>63.92</v>
      </c>
      <c r="Q102" s="65"/>
    </row>
    <row r="103" spans="1:17" ht="24.75" customHeight="1">
      <c r="A103" s="62">
        <v>94</v>
      </c>
      <c r="B103" s="62" t="s">
        <v>222</v>
      </c>
      <c r="C103" s="62" t="s">
        <v>318</v>
      </c>
      <c r="D103" s="62" t="s">
        <v>319</v>
      </c>
      <c r="E103" s="62"/>
      <c r="F103" s="62" t="s">
        <v>228</v>
      </c>
      <c r="G103" s="62" t="s">
        <v>229</v>
      </c>
      <c r="H103" s="62">
        <v>24.24</v>
      </c>
      <c r="I103" s="343" t="s">
        <v>168</v>
      </c>
      <c r="J103" s="62" t="s">
        <v>230</v>
      </c>
      <c r="K103" s="342">
        <f>VLOOKUP($I103,'3. Leistungswerte'!$A$8:$D$45,4,FALSE)</f>
        <v>0</v>
      </c>
      <c r="L103" s="103">
        <v>4549.3599999999997</v>
      </c>
      <c r="M103" s="62" t="e">
        <f t="shared" si="3"/>
        <v>#DIV/0!</v>
      </c>
      <c r="N103" s="63">
        <f>'2. SVS'!$C$50</f>
        <v>15</v>
      </c>
      <c r="O103" s="75" t="e">
        <f t="shared" si="4"/>
        <v>#DIV/0!</v>
      </c>
      <c r="P103" s="64">
        <v>24.24</v>
      </c>
      <c r="Q103" s="65"/>
    </row>
    <row r="104" spans="1:17" ht="24.75" customHeight="1">
      <c r="A104" s="62">
        <v>95</v>
      </c>
      <c r="B104" s="62" t="s">
        <v>222</v>
      </c>
      <c r="C104" s="62" t="s">
        <v>318</v>
      </c>
      <c r="D104" s="62" t="s">
        <v>319</v>
      </c>
      <c r="E104" s="62" t="s">
        <v>322</v>
      </c>
      <c r="F104" s="62" t="s">
        <v>323</v>
      </c>
      <c r="G104" s="62" t="s">
        <v>226</v>
      </c>
      <c r="H104" s="62">
        <v>61</v>
      </c>
      <c r="I104" s="343" t="s">
        <v>152</v>
      </c>
      <c r="J104" s="62" t="s">
        <v>227</v>
      </c>
      <c r="K104" s="342">
        <f>VLOOKUP($I104,'3. Leistungswerte'!$A$8:$D$45,4,FALSE)</f>
        <v>0</v>
      </c>
      <c r="L104" s="103">
        <v>5724.24</v>
      </c>
      <c r="M104" s="62" t="e">
        <f t="shared" si="3"/>
        <v>#DIV/0!</v>
      </c>
      <c r="N104" s="63">
        <f>'2. SVS'!$C$50</f>
        <v>15</v>
      </c>
      <c r="O104" s="75" t="e">
        <f t="shared" si="4"/>
        <v>#DIV/0!</v>
      </c>
      <c r="P104" s="64">
        <v>61</v>
      </c>
      <c r="Q104" s="65"/>
    </row>
    <row r="105" spans="1:17" ht="24.75" customHeight="1">
      <c r="A105" s="62">
        <v>96</v>
      </c>
      <c r="B105" s="62" t="s">
        <v>222</v>
      </c>
      <c r="C105" s="62" t="s">
        <v>318</v>
      </c>
      <c r="D105" s="62" t="s">
        <v>319</v>
      </c>
      <c r="E105" s="62" t="s">
        <v>324</v>
      </c>
      <c r="F105" s="62" t="s">
        <v>235</v>
      </c>
      <c r="G105" s="62" t="s">
        <v>226</v>
      </c>
      <c r="H105" s="62">
        <v>11.48</v>
      </c>
      <c r="I105" s="343" t="s">
        <v>192</v>
      </c>
      <c r="J105" s="62" t="s">
        <v>236</v>
      </c>
      <c r="K105" s="342">
        <f>VLOOKUP($I105,'3. Leistungswerte'!$A$8:$D$45,4,FALSE)</f>
        <v>0</v>
      </c>
      <c r="L105" s="103">
        <v>126.28</v>
      </c>
      <c r="M105" s="62" t="e">
        <f t="shared" si="3"/>
        <v>#DIV/0!</v>
      </c>
      <c r="N105" s="63">
        <f>'2. SVS'!$C$50</f>
        <v>15</v>
      </c>
      <c r="O105" s="75" t="e">
        <f t="shared" si="4"/>
        <v>#DIV/0!</v>
      </c>
      <c r="P105" s="64">
        <v>11.48</v>
      </c>
      <c r="Q105" s="65"/>
    </row>
    <row r="106" spans="1:17" ht="24.75" customHeight="1">
      <c r="A106" s="62">
        <v>97</v>
      </c>
      <c r="B106" s="62" t="s">
        <v>222</v>
      </c>
      <c r="C106" s="62" t="s">
        <v>318</v>
      </c>
      <c r="D106" s="62" t="s">
        <v>319</v>
      </c>
      <c r="E106" s="62" t="s">
        <v>325</v>
      </c>
      <c r="F106" s="62" t="s">
        <v>235</v>
      </c>
      <c r="G106" s="62" t="s">
        <v>326</v>
      </c>
      <c r="H106" s="62">
        <v>6.3</v>
      </c>
      <c r="I106" s="343" t="s">
        <v>199</v>
      </c>
      <c r="J106" s="62" t="s">
        <v>248</v>
      </c>
      <c r="K106" s="342">
        <f>VLOOKUP($I106,'3. Leistungswerte'!$A$8:$D$45,4,FALSE)</f>
        <v>0</v>
      </c>
      <c r="L106" s="103">
        <v>0</v>
      </c>
      <c r="M106" s="62">
        <v>0</v>
      </c>
      <c r="N106" s="63">
        <f>'2. SVS'!$C$50</f>
        <v>15</v>
      </c>
      <c r="O106" s="75">
        <v>0</v>
      </c>
      <c r="P106" s="64"/>
      <c r="Q106" s="65"/>
    </row>
    <row r="107" spans="1:17" ht="24.75" customHeight="1">
      <c r="A107" s="62">
        <v>98</v>
      </c>
      <c r="B107" s="62" t="s">
        <v>222</v>
      </c>
      <c r="C107" s="62" t="s">
        <v>318</v>
      </c>
      <c r="D107" s="62" t="s">
        <v>319</v>
      </c>
      <c r="E107" s="62"/>
      <c r="F107" s="62" t="s">
        <v>242</v>
      </c>
      <c r="G107" s="62" t="s">
        <v>226</v>
      </c>
      <c r="H107" s="62">
        <v>26.8</v>
      </c>
      <c r="I107" s="343" t="s">
        <v>163</v>
      </c>
      <c r="J107" s="62" t="s">
        <v>230</v>
      </c>
      <c r="K107" s="342">
        <f>VLOOKUP($I107,'3. Leistungswerte'!$A$8:$D$45,4,FALSE)</f>
        <v>0</v>
      </c>
      <c r="L107" s="103">
        <v>5029.82</v>
      </c>
      <c r="M107" s="62" t="e">
        <f t="shared" si="3"/>
        <v>#DIV/0!</v>
      </c>
      <c r="N107" s="63">
        <f>'2. SVS'!$C$50</f>
        <v>15</v>
      </c>
      <c r="O107" s="75" t="e">
        <f t="shared" si="4"/>
        <v>#DIV/0!</v>
      </c>
      <c r="P107" s="64">
        <v>26.8</v>
      </c>
      <c r="Q107" s="65"/>
    </row>
    <row r="108" spans="1:17" ht="24.75" customHeight="1">
      <c r="A108" s="62">
        <v>99</v>
      </c>
      <c r="B108" s="62" t="s">
        <v>222</v>
      </c>
      <c r="C108" s="62" t="s">
        <v>318</v>
      </c>
      <c r="D108" s="62" t="s">
        <v>241</v>
      </c>
      <c r="E108" s="62"/>
      <c r="F108" s="62" t="s">
        <v>228</v>
      </c>
      <c r="G108" s="62" t="s">
        <v>229</v>
      </c>
      <c r="H108" s="62">
        <v>55.22</v>
      </c>
      <c r="I108" s="343" t="s">
        <v>168</v>
      </c>
      <c r="J108" s="62" t="s">
        <v>230</v>
      </c>
      <c r="K108" s="342">
        <f>VLOOKUP($I108,'3. Leistungswerte'!$A$8:$D$45,4,FALSE)</f>
        <v>0</v>
      </c>
      <c r="L108" s="103">
        <v>10363.69</v>
      </c>
      <c r="M108" s="62" t="e">
        <f t="shared" si="3"/>
        <v>#DIV/0!</v>
      </c>
      <c r="N108" s="63">
        <f>'2. SVS'!$C$50</f>
        <v>15</v>
      </c>
      <c r="O108" s="75" t="e">
        <f t="shared" si="4"/>
        <v>#DIV/0!</v>
      </c>
      <c r="P108" s="64">
        <v>55.22</v>
      </c>
      <c r="Q108" s="65"/>
    </row>
    <row r="109" spans="1:17" ht="24.75" customHeight="1">
      <c r="A109" s="62">
        <v>100</v>
      </c>
      <c r="B109" s="61" t="s">
        <v>222</v>
      </c>
      <c r="C109" s="61" t="s">
        <v>318</v>
      </c>
      <c r="D109" s="61" t="s">
        <v>241</v>
      </c>
      <c r="E109" s="61"/>
      <c r="F109" s="61" t="s">
        <v>327</v>
      </c>
      <c r="G109" s="61" t="s">
        <v>226</v>
      </c>
      <c r="H109" s="61">
        <v>23.93</v>
      </c>
      <c r="I109" s="344" t="s">
        <v>146</v>
      </c>
      <c r="J109" s="61" t="s">
        <v>227</v>
      </c>
      <c r="K109" s="342">
        <f>VLOOKUP($I109,'3. Leistungswerte'!$A$8:$D$45,4,FALSE)</f>
        <v>0</v>
      </c>
      <c r="L109" s="361">
        <v>2245.59</v>
      </c>
      <c r="M109" s="62" t="e">
        <f t="shared" si="3"/>
        <v>#DIV/0!</v>
      </c>
      <c r="N109" s="71">
        <f>'2. SVS'!$C$50</f>
        <v>15</v>
      </c>
      <c r="O109" s="74" t="e">
        <f t="shared" si="4"/>
        <v>#DIV/0!</v>
      </c>
      <c r="P109" s="64">
        <v>23.93</v>
      </c>
      <c r="Q109" s="65"/>
    </row>
    <row r="110" spans="1:17" ht="24.75" customHeight="1">
      <c r="A110" s="62">
        <v>101</v>
      </c>
      <c r="B110" s="62" t="s">
        <v>222</v>
      </c>
      <c r="C110" s="62" t="s">
        <v>318</v>
      </c>
      <c r="D110" s="62" t="s">
        <v>241</v>
      </c>
      <c r="E110" s="62" t="s">
        <v>328</v>
      </c>
      <c r="F110" s="62" t="s">
        <v>225</v>
      </c>
      <c r="G110" s="62" t="s">
        <v>226</v>
      </c>
      <c r="H110" s="62">
        <v>72.599999999999994</v>
      </c>
      <c r="I110" s="343" t="s">
        <v>152</v>
      </c>
      <c r="J110" s="62" t="s">
        <v>227</v>
      </c>
      <c r="K110" s="342">
        <f>VLOOKUP($I110,'3. Leistungswerte'!$A$8:$D$45,4,FALSE)</f>
        <v>0</v>
      </c>
      <c r="L110" s="103">
        <v>6812.78</v>
      </c>
      <c r="M110" s="62" t="e">
        <f t="shared" si="3"/>
        <v>#DIV/0!</v>
      </c>
      <c r="N110" s="63">
        <f>'2. SVS'!$C$50</f>
        <v>15</v>
      </c>
      <c r="O110" s="75" t="e">
        <f t="shared" si="4"/>
        <v>#DIV/0!</v>
      </c>
      <c r="P110" s="64">
        <v>72.599999999999994</v>
      </c>
      <c r="Q110" s="65"/>
    </row>
    <row r="111" spans="1:17" ht="24.75" customHeight="1">
      <c r="A111" s="62">
        <v>102</v>
      </c>
      <c r="B111" s="62" t="s">
        <v>222</v>
      </c>
      <c r="C111" s="62" t="s">
        <v>318</v>
      </c>
      <c r="D111" s="62" t="s">
        <v>241</v>
      </c>
      <c r="E111" s="62" t="s">
        <v>329</v>
      </c>
      <c r="F111" s="62" t="s">
        <v>225</v>
      </c>
      <c r="G111" s="62" t="s">
        <v>226</v>
      </c>
      <c r="H111" s="62">
        <v>70.989999999999995</v>
      </c>
      <c r="I111" s="343" t="s">
        <v>152</v>
      </c>
      <c r="J111" s="62" t="s">
        <v>227</v>
      </c>
      <c r="K111" s="342">
        <f>VLOOKUP($I111,'3. Leistungswerte'!$A$8:$D$45,4,FALSE)</f>
        <v>0</v>
      </c>
      <c r="L111" s="103">
        <v>6661.7</v>
      </c>
      <c r="M111" s="62" t="e">
        <f t="shared" si="3"/>
        <v>#DIV/0!</v>
      </c>
      <c r="N111" s="63">
        <f>'2. SVS'!$C$50</f>
        <v>15</v>
      </c>
      <c r="O111" s="75" t="e">
        <f t="shared" si="4"/>
        <v>#DIV/0!</v>
      </c>
      <c r="P111" s="64">
        <v>70.989999999999995</v>
      </c>
      <c r="Q111" s="65"/>
    </row>
    <row r="112" spans="1:17" ht="24.75" customHeight="1">
      <c r="A112" s="62">
        <v>103</v>
      </c>
      <c r="B112" s="62" t="s">
        <v>222</v>
      </c>
      <c r="C112" s="62" t="s">
        <v>318</v>
      </c>
      <c r="D112" s="62" t="s">
        <v>241</v>
      </c>
      <c r="E112" s="62" t="s">
        <v>330</v>
      </c>
      <c r="F112" s="62" t="s">
        <v>261</v>
      </c>
      <c r="G112" s="62" t="s">
        <v>226</v>
      </c>
      <c r="H112" s="62">
        <v>20.55</v>
      </c>
      <c r="I112" s="343" t="s">
        <v>146</v>
      </c>
      <c r="J112" s="62" t="s">
        <v>227</v>
      </c>
      <c r="K112" s="342">
        <f>VLOOKUP($I112,'3. Leistungswerte'!$A$8:$D$45,4,FALSE)</f>
        <v>0</v>
      </c>
      <c r="L112" s="103">
        <v>1928.41</v>
      </c>
      <c r="M112" s="62" t="e">
        <f t="shared" si="3"/>
        <v>#DIV/0!</v>
      </c>
      <c r="N112" s="63">
        <f>'2. SVS'!$C$50</f>
        <v>15</v>
      </c>
      <c r="O112" s="75" t="e">
        <f t="shared" si="4"/>
        <v>#DIV/0!</v>
      </c>
      <c r="P112" s="64">
        <v>20.55</v>
      </c>
      <c r="Q112" s="65"/>
    </row>
    <row r="113" spans="1:17" ht="24.75" customHeight="1">
      <c r="A113" s="62">
        <v>104</v>
      </c>
      <c r="B113" s="62" t="s">
        <v>222</v>
      </c>
      <c r="C113" s="62" t="s">
        <v>318</v>
      </c>
      <c r="D113" s="62" t="s">
        <v>241</v>
      </c>
      <c r="E113" s="62" t="s">
        <v>331</v>
      </c>
      <c r="F113" s="62" t="s">
        <v>225</v>
      </c>
      <c r="G113" s="62" t="s">
        <v>226</v>
      </c>
      <c r="H113" s="62">
        <v>64.180000000000007</v>
      </c>
      <c r="I113" s="343" t="s">
        <v>152</v>
      </c>
      <c r="J113" s="62" t="s">
        <v>227</v>
      </c>
      <c r="K113" s="342">
        <f>VLOOKUP($I113,'3. Leistungswerte'!$A$8:$D$45,4,FALSE)</f>
        <v>0</v>
      </c>
      <c r="L113" s="103">
        <v>6022.65</v>
      </c>
      <c r="M113" s="62" t="e">
        <f t="shared" si="3"/>
        <v>#DIV/0!</v>
      </c>
      <c r="N113" s="63">
        <f>'2. SVS'!$C$50</f>
        <v>15</v>
      </c>
      <c r="O113" s="75" t="e">
        <f t="shared" ref="O113:O145" si="5">N113*M113</f>
        <v>#DIV/0!</v>
      </c>
      <c r="P113" s="64">
        <v>64.180000000000007</v>
      </c>
      <c r="Q113" s="65"/>
    </row>
    <row r="114" spans="1:17" ht="24.75" customHeight="1">
      <c r="A114" s="62">
        <v>105</v>
      </c>
      <c r="B114" s="62" t="s">
        <v>222</v>
      </c>
      <c r="C114" s="62" t="s">
        <v>318</v>
      </c>
      <c r="D114" s="62" t="s">
        <v>241</v>
      </c>
      <c r="E114" s="62"/>
      <c r="F114" s="62" t="s">
        <v>238</v>
      </c>
      <c r="G114" s="62" t="s">
        <v>229</v>
      </c>
      <c r="H114" s="62">
        <v>10.82</v>
      </c>
      <c r="I114" s="343" t="s">
        <v>603</v>
      </c>
      <c r="J114" s="62" t="s">
        <v>230</v>
      </c>
      <c r="K114" s="342">
        <f>VLOOKUP($I114,'3. Leistungswerte'!$A$8:$D$45,4,FALSE)</f>
        <v>0</v>
      </c>
      <c r="L114" s="103">
        <v>2030.7</v>
      </c>
      <c r="M114" s="62" t="e">
        <f t="shared" si="3"/>
        <v>#DIV/0!</v>
      </c>
      <c r="N114" s="63">
        <f>'2. SVS'!$C$50</f>
        <v>15</v>
      </c>
      <c r="O114" s="75" t="e">
        <f t="shared" si="5"/>
        <v>#DIV/0!</v>
      </c>
      <c r="P114" s="64">
        <v>10.82</v>
      </c>
      <c r="Q114" s="65"/>
    </row>
    <row r="115" spans="1:17" ht="24.75" customHeight="1">
      <c r="A115" s="62">
        <v>106</v>
      </c>
      <c r="B115" s="62" t="s">
        <v>222</v>
      </c>
      <c r="C115" s="62" t="s">
        <v>318</v>
      </c>
      <c r="D115" s="62" t="s">
        <v>241</v>
      </c>
      <c r="E115" s="62"/>
      <c r="F115" s="62" t="s">
        <v>332</v>
      </c>
      <c r="G115" s="62" t="s">
        <v>229</v>
      </c>
      <c r="H115" s="62">
        <v>3.9</v>
      </c>
      <c r="I115" s="343" t="s">
        <v>603</v>
      </c>
      <c r="J115" s="62" t="s">
        <v>230</v>
      </c>
      <c r="K115" s="342">
        <f>VLOOKUP($I115,'3. Leistungswerte'!$A$8:$D$45,4,FALSE)</f>
        <v>0</v>
      </c>
      <c r="L115" s="103">
        <v>731.95</v>
      </c>
      <c r="M115" s="62" t="e">
        <f t="shared" si="3"/>
        <v>#DIV/0!</v>
      </c>
      <c r="N115" s="63">
        <f>'2. SVS'!$C$50</f>
        <v>15</v>
      </c>
      <c r="O115" s="75" t="e">
        <f t="shared" si="5"/>
        <v>#DIV/0!</v>
      </c>
      <c r="P115" s="64">
        <v>3.9</v>
      </c>
      <c r="Q115" s="65"/>
    </row>
    <row r="116" spans="1:17" ht="24.75" customHeight="1">
      <c r="A116" s="62">
        <v>107</v>
      </c>
      <c r="B116" s="62" t="s">
        <v>222</v>
      </c>
      <c r="C116" s="62" t="s">
        <v>318</v>
      </c>
      <c r="D116" s="62" t="s">
        <v>241</v>
      </c>
      <c r="E116" s="62"/>
      <c r="F116" s="62" t="s">
        <v>333</v>
      </c>
      <c r="G116" s="62" t="s">
        <v>229</v>
      </c>
      <c r="H116" s="62">
        <v>2.89</v>
      </c>
      <c r="I116" s="343" t="s">
        <v>603</v>
      </c>
      <c r="J116" s="62" t="s">
        <v>230</v>
      </c>
      <c r="K116" s="342">
        <f>VLOOKUP($I116,'3. Leistungswerte'!$A$8:$D$45,4,FALSE)</f>
        <v>0</v>
      </c>
      <c r="L116" s="103">
        <v>542.4</v>
      </c>
      <c r="M116" s="62" t="e">
        <f t="shared" si="3"/>
        <v>#DIV/0!</v>
      </c>
      <c r="N116" s="63">
        <f>'2. SVS'!$C$50</f>
        <v>15</v>
      </c>
      <c r="O116" s="75" t="e">
        <f t="shared" si="5"/>
        <v>#DIV/0!</v>
      </c>
      <c r="P116" s="64">
        <v>2.89</v>
      </c>
      <c r="Q116" s="65"/>
    </row>
    <row r="117" spans="1:17" ht="24.75" customHeight="1">
      <c r="A117" s="62">
        <v>108</v>
      </c>
      <c r="B117" s="62" t="s">
        <v>222</v>
      </c>
      <c r="C117" s="62" t="s">
        <v>318</v>
      </c>
      <c r="D117" s="62" t="s">
        <v>241</v>
      </c>
      <c r="E117" s="62"/>
      <c r="F117" s="62" t="s">
        <v>259</v>
      </c>
      <c r="G117" s="62" t="s">
        <v>229</v>
      </c>
      <c r="H117" s="62">
        <v>3.65</v>
      </c>
      <c r="I117" s="343" t="s">
        <v>603</v>
      </c>
      <c r="J117" s="62" t="s">
        <v>230</v>
      </c>
      <c r="K117" s="342">
        <f>VLOOKUP($I117,'3. Leistungswerte'!$A$8:$D$45,4,FALSE)</f>
        <v>0</v>
      </c>
      <c r="L117" s="103">
        <v>685.03</v>
      </c>
      <c r="M117" s="62" t="e">
        <f t="shared" si="3"/>
        <v>#DIV/0!</v>
      </c>
      <c r="N117" s="63">
        <f>'2. SVS'!$C$50</f>
        <v>15</v>
      </c>
      <c r="O117" s="75" t="e">
        <f t="shared" si="5"/>
        <v>#DIV/0!</v>
      </c>
      <c r="P117" s="64">
        <v>3.65</v>
      </c>
      <c r="Q117" s="65"/>
    </row>
    <row r="118" spans="1:17" ht="24.75" customHeight="1">
      <c r="A118" s="62">
        <v>109</v>
      </c>
      <c r="B118" s="62" t="s">
        <v>222</v>
      </c>
      <c r="C118" s="62" t="s">
        <v>318</v>
      </c>
      <c r="D118" s="62" t="s">
        <v>241</v>
      </c>
      <c r="E118" s="62"/>
      <c r="F118" s="62" t="s">
        <v>242</v>
      </c>
      <c r="G118" s="62" t="s">
        <v>226</v>
      </c>
      <c r="H118" s="62">
        <v>26.75</v>
      </c>
      <c r="I118" s="343" t="s">
        <v>163</v>
      </c>
      <c r="J118" s="62" t="s">
        <v>230</v>
      </c>
      <c r="K118" s="342">
        <f>VLOOKUP($I118,'3. Leistungswerte'!$A$8:$D$45,4,FALSE)</f>
        <v>0</v>
      </c>
      <c r="L118" s="103">
        <v>5020.4399999999996</v>
      </c>
      <c r="M118" s="62" t="e">
        <f t="shared" si="3"/>
        <v>#DIV/0!</v>
      </c>
      <c r="N118" s="63">
        <f>'2. SVS'!$C$50</f>
        <v>15</v>
      </c>
      <c r="O118" s="75" t="e">
        <f t="shared" si="5"/>
        <v>#DIV/0!</v>
      </c>
      <c r="P118" s="64">
        <v>26.75</v>
      </c>
      <c r="Q118" s="65"/>
    </row>
    <row r="119" spans="1:17" ht="24.75" customHeight="1">
      <c r="A119" s="62">
        <v>110</v>
      </c>
      <c r="B119" s="62" t="s">
        <v>222</v>
      </c>
      <c r="C119" s="62" t="s">
        <v>318</v>
      </c>
      <c r="D119" s="62" t="s">
        <v>224</v>
      </c>
      <c r="E119" s="62"/>
      <c r="F119" s="62" t="s">
        <v>228</v>
      </c>
      <c r="G119" s="62" t="s">
        <v>229</v>
      </c>
      <c r="H119" s="62">
        <v>32.729999999999997</v>
      </c>
      <c r="I119" s="343" t="s">
        <v>168</v>
      </c>
      <c r="J119" s="62" t="s">
        <v>230</v>
      </c>
      <c r="K119" s="342">
        <f>VLOOKUP($I119,'3. Leistungswerte'!$A$8:$D$45,4,FALSE)</f>
        <v>0</v>
      </c>
      <c r="L119" s="103">
        <v>6142.77</v>
      </c>
      <c r="M119" s="62" t="e">
        <f t="shared" si="3"/>
        <v>#DIV/0!</v>
      </c>
      <c r="N119" s="63">
        <f>'2. SVS'!$C$50</f>
        <v>15</v>
      </c>
      <c r="O119" s="75" t="e">
        <f t="shared" si="5"/>
        <v>#DIV/0!</v>
      </c>
      <c r="P119" s="64">
        <v>32.729999999999997</v>
      </c>
      <c r="Q119" s="65"/>
    </row>
    <row r="120" spans="1:17" ht="24.75" customHeight="1">
      <c r="A120" s="62">
        <v>111</v>
      </c>
      <c r="B120" s="62" t="s">
        <v>222</v>
      </c>
      <c r="C120" s="62" t="s">
        <v>318</v>
      </c>
      <c r="D120" s="62" t="s">
        <v>224</v>
      </c>
      <c r="E120" s="62"/>
      <c r="F120" s="62" t="s">
        <v>334</v>
      </c>
      <c r="G120" s="62" t="s">
        <v>229</v>
      </c>
      <c r="H120" s="62">
        <v>21.32</v>
      </c>
      <c r="I120" s="343" t="s">
        <v>168</v>
      </c>
      <c r="J120" s="62" t="s">
        <v>230</v>
      </c>
      <c r="K120" s="342">
        <f>VLOOKUP($I120,'3. Leistungswerte'!$A$8:$D$45,4,FALSE)</f>
        <v>0</v>
      </c>
      <c r="L120" s="103">
        <v>4001.34</v>
      </c>
      <c r="M120" s="62" t="e">
        <f t="shared" si="3"/>
        <v>#DIV/0!</v>
      </c>
      <c r="N120" s="63">
        <f>'2. SVS'!$C$50</f>
        <v>15</v>
      </c>
      <c r="O120" s="75" t="e">
        <f t="shared" si="5"/>
        <v>#DIV/0!</v>
      </c>
      <c r="P120" s="64">
        <v>21.32</v>
      </c>
      <c r="Q120" s="65"/>
    </row>
    <row r="121" spans="1:17" ht="24.75" customHeight="1">
      <c r="A121" s="62">
        <v>112</v>
      </c>
      <c r="B121" s="62" t="s">
        <v>222</v>
      </c>
      <c r="C121" s="62" t="s">
        <v>318</v>
      </c>
      <c r="D121" s="62" t="s">
        <v>224</v>
      </c>
      <c r="E121" s="62"/>
      <c r="F121" s="62" t="s">
        <v>239</v>
      </c>
      <c r="G121" s="62" t="s">
        <v>229</v>
      </c>
      <c r="H121" s="62">
        <v>10.82</v>
      </c>
      <c r="I121" s="343" t="s">
        <v>603</v>
      </c>
      <c r="J121" s="62" t="s">
        <v>230</v>
      </c>
      <c r="K121" s="342">
        <f>VLOOKUP($I121,'3. Leistungswerte'!$A$8:$D$45,4,FALSE)</f>
        <v>0</v>
      </c>
      <c r="L121" s="103">
        <v>2030.7</v>
      </c>
      <c r="M121" s="62" t="e">
        <f t="shared" si="3"/>
        <v>#DIV/0!</v>
      </c>
      <c r="N121" s="63">
        <f>'2. SVS'!$C$50</f>
        <v>15</v>
      </c>
      <c r="O121" s="75" t="e">
        <f t="shared" si="5"/>
        <v>#DIV/0!</v>
      </c>
      <c r="P121" s="64">
        <v>10.82</v>
      </c>
      <c r="Q121" s="65"/>
    </row>
    <row r="122" spans="1:17" ht="24.75" customHeight="1">
      <c r="A122" s="62">
        <v>113</v>
      </c>
      <c r="B122" s="62" t="s">
        <v>222</v>
      </c>
      <c r="C122" s="62" t="s">
        <v>318</v>
      </c>
      <c r="D122" s="62" t="s">
        <v>224</v>
      </c>
      <c r="E122" s="62"/>
      <c r="F122" s="62" t="s">
        <v>228</v>
      </c>
      <c r="G122" s="62" t="s">
        <v>229</v>
      </c>
      <c r="H122" s="62">
        <v>19.170000000000002</v>
      </c>
      <c r="I122" s="343" t="s">
        <v>168</v>
      </c>
      <c r="J122" s="62" t="s">
        <v>230</v>
      </c>
      <c r="K122" s="342">
        <f>VLOOKUP($I122,'3. Leistungswerte'!$A$8:$D$45,4,FALSE)</f>
        <v>0</v>
      </c>
      <c r="L122" s="103">
        <v>3597.83</v>
      </c>
      <c r="M122" s="62" t="e">
        <f t="shared" si="3"/>
        <v>#DIV/0!</v>
      </c>
      <c r="N122" s="63">
        <f>'2. SVS'!$C$50</f>
        <v>15</v>
      </c>
      <c r="O122" s="75" t="e">
        <f t="shared" si="5"/>
        <v>#DIV/0!</v>
      </c>
      <c r="P122" s="64">
        <v>19.170000000000002</v>
      </c>
      <c r="Q122" s="65"/>
    </row>
    <row r="123" spans="1:17" ht="24.75" customHeight="1">
      <c r="A123" s="62">
        <v>114</v>
      </c>
      <c r="B123" s="62" t="s">
        <v>222</v>
      </c>
      <c r="C123" s="62" t="s">
        <v>318</v>
      </c>
      <c r="D123" s="62" t="s">
        <v>224</v>
      </c>
      <c r="E123" s="62" t="s">
        <v>335</v>
      </c>
      <c r="F123" s="62" t="s">
        <v>247</v>
      </c>
      <c r="G123" s="62" t="s">
        <v>229</v>
      </c>
      <c r="H123" s="62">
        <v>3.5</v>
      </c>
      <c r="I123" s="343" t="s">
        <v>199</v>
      </c>
      <c r="J123" s="62" t="s">
        <v>248</v>
      </c>
      <c r="K123" s="342">
        <f>VLOOKUP($I123,'3. Leistungswerte'!$A$8:$D$45,4,FALSE)</f>
        <v>0</v>
      </c>
      <c r="L123" s="103">
        <v>0</v>
      </c>
      <c r="M123" s="62">
        <v>0</v>
      </c>
      <c r="N123" s="63">
        <f>'2. SVS'!$C$50</f>
        <v>15</v>
      </c>
      <c r="O123" s="75">
        <v>0</v>
      </c>
      <c r="P123" s="64"/>
      <c r="Q123" s="65"/>
    </row>
    <row r="124" spans="1:17" ht="24.75" customHeight="1">
      <c r="A124" s="62">
        <v>115</v>
      </c>
      <c r="B124" s="62" t="s">
        <v>222</v>
      </c>
      <c r="C124" s="62" t="s">
        <v>318</v>
      </c>
      <c r="D124" s="62" t="s">
        <v>224</v>
      </c>
      <c r="E124" s="62" t="s">
        <v>336</v>
      </c>
      <c r="F124" s="62" t="s">
        <v>255</v>
      </c>
      <c r="G124" s="62" t="s">
        <v>226</v>
      </c>
      <c r="H124" s="62">
        <v>16.8</v>
      </c>
      <c r="I124" s="343" t="s">
        <v>188</v>
      </c>
      <c r="J124" s="62" t="s">
        <v>227</v>
      </c>
      <c r="K124" s="342">
        <f>VLOOKUP($I124,'3. Leistungswerte'!$A$8:$D$45,4,FALSE)</f>
        <v>0</v>
      </c>
      <c r="L124" s="103">
        <v>1576.51</v>
      </c>
      <c r="M124" s="62" t="e">
        <f t="shared" si="3"/>
        <v>#DIV/0!</v>
      </c>
      <c r="N124" s="63">
        <f>'2. SVS'!$C$50</f>
        <v>15</v>
      </c>
      <c r="O124" s="75" t="e">
        <f t="shared" si="5"/>
        <v>#DIV/0!</v>
      </c>
      <c r="P124" s="64">
        <v>16.8</v>
      </c>
      <c r="Q124" s="65"/>
    </row>
    <row r="125" spans="1:17" ht="24.75" customHeight="1">
      <c r="A125" s="62">
        <v>116</v>
      </c>
      <c r="B125" s="62" t="s">
        <v>222</v>
      </c>
      <c r="C125" s="62" t="s">
        <v>318</v>
      </c>
      <c r="D125" s="62" t="s">
        <v>224</v>
      </c>
      <c r="E125" s="62" t="s">
        <v>337</v>
      </c>
      <c r="F125" s="62" t="s">
        <v>225</v>
      </c>
      <c r="G125" s="62" t="s">
        <v>226</v>
      </c>
      <c r="H125" s="62">
        <v>68.95</v>
      </c>
      <c r="I125" s="343" t="s">
        <v>152</v>
      </c>
      <c r="J125" s="62" t="s">
        <v>227</v>
      </c>
      <c r="K125" s="342">
        <f>VLOOKUP($I125,'3. Leistungswerte'!$A$8:$D$45,4,FALSE)</f>
        <v>0</v>
      </c>
      <c r="L125" s="103">
        <v>6470.27</v>
      </c>
      <c r="M125" s="62" t="e">
        <f t="shared" si="3"/>
        <v>#DIV/0!</v>
      </c>
      <c r="N125" s="63">
        <f>'2. SVS'!$C$50</f>
        <v>15</v>
      </c>
      <c r="O125" s="75" t="e">
        <f t="shared" si="5"/>
        <v>#DIV/0!</v>
      </c>
      <c r="P125" s="64">
        <v>68.95</v>
      </c>
      <c r="Q125" s="65"/>
    </row>
    <row r="126" spans="1:17" ht="24.75" customHeight="1">
      <c r="A126" s="62">
        <v>117</v>
      </c>
      <c r="B126" s="62" t="s">
        <v>222</v>
      </c>
      <c r="C126" s="62" t="s">
        <v>318</v>
      </c>
      <c r="D126" s="62" t="s">
        <v>224</v>
      </c>
      <c r="E126" s="62" t="s">
        <v>338</v>
      </c>
      <c r="F126" s="62" t="s">
        <v>234</v>
      </c>
      <c r="G126" s="62" t="s">
        <v>226</v>
      </c>
      <c r="H126" s="62">
        <v>65.13</v>
      </c>
      <c r="I126" s="343" t="s">
        <v>146</v>
      </c>
      <c r="J126" s="62" t="s">
        <v>227</v>
      </c>
      <c r="K126" s="342">
        <f>VLOOKUP($I126,'3. Leistungswerte'!$A$8:$D$45,4,FALSE)</f>
        <v>0</v>
      </c>
      <c r="L126" s="103">
        <v>6111.8</v>
      </c>
      <c r="M126" s="62" t="e">
        <f t="shared" si="3"/>
        <v>#DIV/0!</v>
      </c>
      <c r="N126" s="63">
        <f>'2. SVS'!$C$50</f>
        <v>15</v>
      </c>
      <c r="O126" s="75" t="e">
        <f t="shared" si="5"/>
        <v>#DIV/0!</v>
      </c>
      <c r="P126" s="64">
        <v>65.13</v>
      </c>
      <c r="Q126" s="65" t="s">
        <v>268</v>
      </c>
    </row>
    <row r="127" spans="1:17" ht="24.75" customHeight="1">
      <c r="A127" s="62">
        <v>118</v>
      </c>
      <c r="B127" s="62" t="s">
        <v>222</v>
      </c>
      <c r="C127" s="62" t="s">
        <v>318</v>
      </c>
      <c r="D127" s="62" t="s">
        <v>224</v>
      </c>
      <c r="E127" s="62"/>
      <c r="F127" s="62" t="s">
        <v>228</v>
      </c>
      <c r="G127" s="62" t="s">
        <v>229</v>
      </c>
      <c r="H127" s="62">
        <v>8.1300000000000008</v>
      </c>
      <c r="I127" s="343" t="s">
        <v>168</v>
      </c>
      <c r="J127" s="62" t="s">
        <v>230</v>
      </c>
      <c r="K127" s="342">
        <f>VLOOKUP($I127,'3. Leistungswerte'!$A$8:$D$45,4,FALSE)</f>
        <v>0</v>
      </c>
      <c r="L127" s="103">
        <v>1525.84</v>
      </c>
      <c r="M127" s="62" t="e">
        <f t="shared" si="3"/>
        <v>#DIV/0!</v>
      </c>
      <c r="N127" s="63">
        <f>'2. SVS'!$C$50</f>
        <v>15</v>
      </c>
      <c r="O127" s="75" t="e">
        <f t="shared" si="5"/>
        <v>#DIV/0!</v>
      </c>
      <c r="P127" s="64">
        <v>8.1300000000000008</v>
      </c>
      <c r="Q127" s="65"/>
    </row>
    <row r="128" spans="1:17" ht="24.75" customHeight="1">
      <c r="A128" s="62">
        <v>119</v>
      </c>
      <c r="B128" s="62" t="s">
        <v>222</v>
      </c>
      <c r="C128" s="62" t="s">
        <v>318</v>
      </c>
      <c r="D128" s="62" t="s">
        <v>224</v>
      </c>
      <c r="E128" s="62"/>
      <c r="F128" s="62" t="s">
        <v>242</v>
      </c>
      <c r="G128" s="62" t="s">
        <v>339</v>
      </c>
      <c r="H128" s="62">
        <v>8.1</v>
      </c>
      <c r="I128" s="343" t="s">
        <v>163</v>
      </c>
      <c r="J128" s="62" t="s">
        <v>230</v>
      </c>
      <c r="K128" s="342">
        <f>VLOOKUP($I128,'3. Leistungswerte'!$A$8:$D$45,4,FALSE)</f>
        <v>0</v>
      </c>
      <c r="L128" s="103">
        <v>1520.21</v>
      </c>
      <c r="M128" s="62" t="e">
        <f t="shared" si="3"/>
        <v>#DIV/0!</v>
      </c>
      <c r="N128" s="63">
        <f>'2. SVS'!$C$50</f>
        <v>15</v>
      </c>
      <c r="O128" s="75" t="e">
        <f t="shared" si="5"/>
        <v>#DIV/0!</v>
      </c>
      <c r="P128" s="64">
        <v>8.1</v>
      </c>
      <c r="Q128" s="65"/>
    </row>
    <row r="129" spans="1:17" ht="24.75" customHeight="1">
      <c r="A129" s="62">
        <v>120</v>
      </c>
      <c r="B129" s="62" t="s">
        <v>222</v>
      </c>
      <c r="C129" s="62" t="s">
        <v>318</v>
      </c>
      <c r="D129" s="62" t="s">
        <v>224</v>
      </c>
      <c r="E129" s="62" t="s">
        <v>340</v>
      </c>
      <c r="F129" s="62" t="s">
        <v>341</v>
      </c>
      <c r="G129" s="62" t="s">
        <v>226</v>
      </c>
      <c r="H129" s="62">
        <v>20.91</v>
      </c>
      <c r="I129" s="343" t="s">
        <v>146</v>
      </c>
      <c r="J129" s="62" t="s">
        <v>227</v>
      </c>
      <c r="K129" s="342">
        <f>VLOOKUP($I129,'3. Leistungswerte'!$A$8:$D$45,4,FALSE)</f>
        <v>0</v>
      </c>
      <c r="L129" s="103">
        <v>1962.19</v>
      </c>
      <c r="M129" s="62" t="e">
        <f t="shared" si="3"/>
        <v>#DIV/0!</v>
      </c>
      <c r="N129" s="63">
        <f>'2. SVS'!$C$50</f>
        <v>15</v>
      </c>
      <c r="O129" s="75" t="e">
        <f t="shared" si="5"/>
        <v>#DIV/0!</v>
      </c>
      <c r="P129" s="64">
        <v>20.91</v>
      </c>
      <c r="Q129" s="65"/>
    </row>
    <row r="130" spans="1:17" ht="24.75" customHeight="1">
      <c r="A130" s="62">
        <v>121</v>
      </c>
      <c r="B130" s="62" t="s">
        <v>222</v>
      </c>
      <c r="C130" s="62" t="s">
        <v>318</v>
      </c>
      <c r="D130" s="62" t="s">
        <v>224</v>
      </c>
      <c r="E130" s="62" t="s">
        <v>342</v>
      </c>
      <c r="F130" s="62" t="s">
        <v>343</v>
      </c>
      <c r="G130" s="62" t="s">
        <v>226</v>
      </c>
      <c r="H130" s="62">
        <v>21.69</v>
      </c>
      <c r="I130" s="343" t="s">
        <v>146</v>
      </c>
      <c r="J130" s="62" t="s">
        <v>227</v>
      </c>
      <c r="K130" s="342">
        <f>VLOOKUP($I130,'3. Leistungswerte'!$A$8:$D$45,4,FALSE)</f>
        <v>0</v>
      </c>
      <c r="L130" s="103">
        <v>2035.39</v>
      </c>
      <c r="M130" s="62" t="e">
        <f t="shared" si="3"/>
        <v>#DIV/0!</v>
      </c>
      <c r="N130" s="63">
        <f>'2. SVS'!$C$50</f>
        <v>15</v>
      </c>
      <c r="O130" s="75" t="e">
        <f t="shared" si="5"/>
        <v>#DIV/0!</v>
      </c>
      <c r="P130" s="64">
        <v>21.69</v>
      </c>
      <c r="Q130" s="65"/>
    </row>
    <row r="131" spans="1:17" ht="24.75" customHeight="1">
      <c r="A131" s="62">
        <v>122</v>
      </c>
      <c r="B131" s="62" t="s">
        <v>222</v>
      </c>
      <c r="C131" s="62" t="s">
        <v>318</v>
      </c>
      <c r="D131" s="62" t="s">
        <v>224</v>
      </c>
      <c r="E131" s="62" t="s">
        <v>340</v>
      </c>
      <c r="F131" s="62" t="s">
        <v>344</v>
      </c>
      <c r="G131" s="62" t="s">
        <v>226</v>
      </c>
      <c r="H131" s="62">
        <v>20.6</v>
      </c>
      <c r="I131" s="343" t="s">
        <v>146</v>
      </c>
      <c r="J131" s="62" t="s">
        <v>227</v>
      </c>
      <c r="K131" s="342">
        <f>VLOOKUP($I131,'3. Leistungswerte'!$A$8:$D$45,4,FALSE)</f>
        <v>0</v>
      </c>
      <c r="L131" s="103">
        <v>1933.1</v>
      </c>
      <c r="M131" s="62" t="e">
        <f t="shared" si="3"/>
        <v>#DIV/0!</v>
      </c>
      <c r="N131" s="63">
        <f>'2. SVS'!$C$50</f>
        <v>15</v>
      </c>
      <c r="O131" s="75" t="e">
        <f t="shared" si="5"/>
        <v>#DIV/0!</v>
      </c>
      <c r="P131" s="64">
        <v>20.6</v>
      </c>
      <c r="Q131" s="65"/>
    </row>
    <row r="132" spans="1:17" ht="24.75" customHeight="1">
      <c r="A132" s="62">
        <v>123</v>
      </c>
      <c r="B132" s="62" t="s">
        <v>222</v>
      </c>
      <c r="C132" s="62" t="s">
        <v>318</v>
      </c>
      <c r="D132" s="62" t="s">
        <v>224</v>
      </c>
      <c r="E132" s="62"/>
      <c r="F132" s="62" t="s">
        <v>228</v>
      </c>
      <c r="G132" s="62" t="s">
        <v>229</v>
      </c>
      <c r="H132" s="62">
        <v>12.52</v>
      </c>
      <c r="I132" s="343" t="s">
        <v>168</v>
      </c>
      <c r="J132" s="62" t="s">
        <v>230</v>
      </c>
      <c r="K132" s="342">
        <f>VLOOKUP($I132,'3. Leistungswerte'!$A$8:$D$45,4,FALSE)</f>
        <v>0</v>
      </c>
      <c r="L132" s="103">
        <v>2349.75</v>
      </c>
      <c r="M132" s="62" t="e">
        <f t="shared" si="3"/>
        <v>#DIV/0!</v>
      </c>
      <c r="N132" s="63">
        <f>'2. SVS'!$C$50</f>
        <v>15</v>
      </c>
      <c r="O132" s="75" t="e">
        <f t="shared" si="5"/>
        <v>#DIV/0!</v>
      </c>
      <c r="P132" s="64">
        <v>12.52</v>
      </c>
      <c r="Q132" s="65"/>
    </row>
    <row r="133" spans="1:17" ht="24.75" customHeight="1">
      <c r="A133" s="62">
        <v>124</v>
      </c>
      <c r="B133" s="62" t="s">
        <v>222</v>
      </c>
      <c r="C133" s="62" t="s">
        <v>318</v>
      </c>
      <c r="D133" s="62" t="s">
        <v>224</v>
      </c>
      <c r="E133" s="62"/>
      <c r="F133" s="62" t="s">
        <v>228</v>
      </c>
      <c r="G133" s="62" t="s">
        <v>229</v>
      </c>
      <c r="H133" s="62">
        <v>29.3</v>
      </c>
      <c r="I133" s="343" t="s">
        <v>168</v>
      </c>
      <c r="J133" s="62" t="s">
        <v>230</v>
      </c>
      <c r="K133" s="342">
        <f>VLOOKUP($I133,'3. Leistungswerte'!$A$8:$D$45,4,FALSE)</f>
        <v>0</v>
      </c>
      <c r="L133" s="103">
        <v>5499.02</v>
      </c>
      <c r="M133" s="62" t="e">
        <f t="shared" si="3"/>
        <v>#DIV/0!</v>
      </c>
      <c r="N133" s="63">
        <f>'2. SVS'!$C$50</f>
        <v>15</v>
      </c>
      <c r="O133" s="75" t="e">
        <f t="shared" si="5"/>
        <v>#DIV/0!</v>
      </c>
      <c r="P133" s="64">
        <v>29.3</v>
      </c>
      <c r="Q133" s="65"/>
    </row>
    <row r="134" spans="1:17" ht="24.75" customHeight="1">
      <c r="A134" s="62">
        <v>125</v>
      </c>
      <c r="B134" s="62" t="s">
        <v>222</v>
      </c>
      <c r="C134" s="62" t="s">
        <v>318</v>
      </c>
      <c r="D134" s="62" t="s">
        <v>224</v>
      </c>
      <c r="E134" s="62"/>
      <c r="F134" s="62" t="s">
        <v>293</v>
      </c>
      <c r="G134" s="62" t="s">
        <v>229</v>
      </c>
      <c r="H134" s="62">
        <v>13.69</v>
      </c>
      <c r="I134" s="343" t="s">
        <v>603</v>
      </c>
      <c r="J134" s="62" t="s">
        <v>230</v>
      </c>
      <c r="K134" s="342">
        <f>VLOOKUP($I134,'3. Leistungswerte'!$A$8:$D$45,4,FALSE)</f>
        <v>0</v>
      </c>
      <c r="L134" s="103">
        <v>2569.34</v>
      </c>
      <c r="M134" s="62" t="e">
        <f t="shared" si="3"/>
        <v>#DIV/0!</v>
      </c>
      <c r="N134" s="63">
        <f>'2. SVS'!$C$50</f>
        <v>15</v>
      </c>
      <c r="O134" s="75" t="e">
        <f t="shared" si="5"/>
        <v>#DIV/0!</v>
      </c>
      <c r="P134" s="64">
        <v>13.69</v>
      </c>
      <c r="Q134" s="65" t="s">
        <v>345</v>
      </c>
    </row>
    <row r="135" spans="1:17" ht="24.75" customHeight="1">
      <c r="A135" s="62">
        <v>126</v>
      </c>
      <c r="B135" s="62" t="s">
        <v>222</v>
      </c>
      <c r="C135" s="62" t="s">
        <v>318</v>
      </c>
      <c r="D135" s="62" t="s">
        <v>224</v>
      </c>
      <c r="E135" s="62"/>
      <c r="F135" s="62" t="s">
        <v>281</v>
      </c>
      <c r="G135" s="62" t="s">
        <v>229</v>
      </c>
      <c r="H135" s="62">
        <v>11.3</v>
      </c>
      <c r="I135" s="343" t="s">
        <v>603</v>
      </c>
      <c r="J135" s="62" t="s">
        <v>230</v>
      </c>
      <c r="K135" s="342">
        <f>VLOOKUP($I135,'3. Leistungswerte'!$A$8:$D$45,4,FALSE)</f>
        <v>0</v>
      </c>
      <c r="L135" s="103">
        <v>2120.7800000000002</v>
      </c>
      <c r="M135" s="62" t="e">
        <f t="shared" si="3"/>
        <v>#DIV/0!</v>
      </c>
      <c r="N135" s="63">
        <f>'2. SVS'!$C$50</f>
        <v>15</v>
      </c>
      <c r="O135" s="75" t="e">
        <f t="shared" si="5"/>
        <v>#DIV/0!</v>
      </c>
      <c r="P135" s="64">
        <v>11.3</v>
      </c>
      <c r="Q135" s="65" t="s">
        <v>345</v>
      </c>
    </row>
    <row r="136" spans="1:17" ht="24.75" customHeight="1">
      <c r="A136" s="62">
        <v>127</v>
      </c>
      <c r="B136" s="62" t="s">
        <v>222</v>
      </c>
      <c r="C136" s="62" t="s">
        <v>318</v>
      </c>
      <c r="D136" s="62" t="s">
        <v>224</v>
      </c>
      <c r="E136" s="62"/>
      <c r="F136" s="62" t="s">
        <v>239</v>
      </c>
      <c r="G136" s="62" t="s">
        <v>229</v>
      </c>
      <c r="H136" s="62">
        <v>4.17</v>
      </c>
      <c r="I136" s="343" t="s">
        <v>603</v>
      </c>
      <c r="J136" s="62" t="s">
        <v>230</v>
      </c>
      <c r="K136" s="342">
        <f>VLOOKUP($I136,'3. Leistungswerte'!$A$8:$D$45,4,FALSE)</f>
        <v>0</v>
      </c>
      <c r="L136" s="103">
        <v>782.63</v>
      </c>
      <c r="M136" s="62" t="e">
        <f t="shared" si="3"/>
        <v>#DIV/0!</v>
      </c>
      <c r="N136" s="63">
        <f>'2. SVS'!$C$50</f>
        <v>15</v>
      </c>
      <c r="O136" s="75" t="e">
        <f t="shared" si="5"/>
        <v>#DIV/0!</v>
      </c>
      <c r="P136" s="64">
        <v>4.17</v>
      </c>
      <c r="Q136" s="65"/>
    </row>
    <row r="137" spans="1:17" ht="24.75" customHeight="1">
      <c r="A137" s="62">
        <v>128</v>
      </c>
      <c r="B137" s="62" t="s">
        <v>222</v>
      </c>
      <c r="C137" s="62" t="s">
        <v>318</v>
      </c>
      <c r="D137" s="62" t="s">
        <v>224</v>
      </c>
      <c r="E137" s="62"/>
      <c r="F137" s="62" t="s">
        <v>238</v>
      </c>
      <c r="G137" s="62" t="s">
        <v>229</v>
      </c>
      <c r="H137" s="62">
        <v>2.06</v>
      </c>
      <c r="I137" s="343" t="s">
        <v>603</v>
      </c>
      <c r="J137" s="62" t="s">
        <v>230</v>
      </c>
      <c r="K137" s="342">
        <f>VLOOKUP($I137,'3. Leistungswerte'!$A$8:$D$45,4,FALSE)</f>
        <v>0</v>
      </c>
      <c r="L137" s="103">
        <v>386.62</v>
      </c>
      <c r="M137" s="62" t="e">
        <f t="shared" si="3"/>
        <v>#DIV/0!</v>
      </c>
      <c r="N137" s="63">
        <f>'2. SVS'!$C$50</f>
        <v>15</v>
      </c>
      <c r="O137" s="75" t="e">
        <f t="shared" si="5"/>
        <v>#DIV/0!</v>
      </c>
      <c r="P137" s="64">
        <v>2.06</v>
      </c>
      <c r="Q137" s="65"/>
    </row>
    <row r="138" spans="1:17" ht="24.75" customHeight="1">
      <c r="A138" s="62">
        <v>129</v>
      </c>
      <c r="B138" s="62" t="s">
        <v>222</v>
      </c>
      <c r="C138" s="62" t="s">
        <v>318</v>
      </c>
      <c r="D138" s="62" t="s">
        <v>224</v>
      </c>
      <c r="E138" s="62"/>
      <c r="F138" s="62" t="s">
        <v>286</v>
      </c>
      <c r="G138" s="62" t="s">
        <v>226</v>
      </c>
      <c r="H138" s="62">
        <v>6.42</v>
      </c>
      <c r="I138" s="343" t="s">
        <v>194</v>
      </c>
      <c r="J138" s="62" t="s">
        <v>230</v>
      </c>
      <c r="K138" s="342">
        <f>VLOOKUP($I138,'3. Leistungswerte'!$A$8:$D$45,4,FALSE)</f>
        <v>0</v>
      </c>
      <c r="L138" s="103">
        <v>1204.9100000000001</v>
      </c>
      <c r="M138" s="62" t="e">
        <f t="shared" si="3"/>
        <v>#DIV/0!</v>
      </c>
      <c r="N138" s="63">
        <f>'2. SVS'!$C$50</f>
        <v>15</v>
      </c>
      <c r="O138" s="75" t="e">
        <f t="shared" si="5"/>
        <v>#DIV/0!</v>
      </c>
      <c r="P138" s="64">
        <v>6.42</v>
      </c>
      <c r="Q138" s="65"/>
    </row>
    <row r="139" spans="1:17" ht="24.75" customHeight="1">
      <c r="A139" s="62">
        <v>130</v>
      </c>
      <c r="B139" s="62" t="s">
        <v>222</v>
      </c>
      <c r="C139" s="62" t="s">
        <v>318</v>
      </c>
      <c r="D139" s="62" t="s">
        <v>224</v>
      </c>
      <c r="E139" s="62"/>
      <c r="F139" s="62" t="s">
        <v>235</v>
      </c>
      <c r="G139" s="62" t="s">
        <v>229</v>
      </c>
      <c r="H139" s="62">
        <v>5.29</v>
      </c>
      <c r="I139" s="343" t="s">
        <v>192</v>
      </c>
      <c r="J139" s="62" t="s">
        <v>236</v>
      </c>
      <c r="K139" s="342">
        <f>VLOOKUP($I139,'3. Leistungswerte'!$A$8:$D$45,4,FALSE)</f>
        <v>0</v>
      </c>
      <c r="L139" s="103">
        <v>58.19</v>
      </c>
      <c r="M139" s="62" t="e">
        <f t="shared" ref="M139:M202" si="6">L139/K139</f>
        <v>#DIV/0!</v>
      </c>
      <c r="N139" s="63">
        <f>'2. SVS'!$C$50</f>
        <v>15</v>
      </c>
      <c r="O139" s="75" t="e">
        <f t="shared" si="5"/>
        <v>#DIV/0!</v>
      </c>
      <c r="P139" s="64">
        <v>5.29</v>
      </c>
      <c r="Q139" s="65"/>
    </row>
    <row r="140" spans="1:17" ht="24.75" customHeight="1">
      <c r="A140" s="62">
        <v>131</v>
      </c>
      <c r="B140" s="76" t="s">
        <v>222</v>
      </c>
      <c r="C140" s="76" t="s">
        <v>318</v>
      </c>
      <c r="D140" s="76" t="s">
        <v>224</v>
      </c>
      <c r="E140" s="76"/>
      <c r="F140" s="76" t="s">
        <v>346</v>
      </c>
      <c r="G140" s="76" t="s">
        <v>288</v>
      </c>
      <c r="H140" s="76">
        <v>136.06</v>
      </c>
      <c r="I140" s="345" t="s">
        <v>197</v>
      </c>
      <c r="J140" s="76" t="s">
        <v>230</v>
      </c>
      <c r="K140" s="342">
        <f>VLOOKUP($I140,'3. Leistungswerte'!$A$8:$D$45,4,FALSE)</f>
        <v>0</v>
      </c>
      <c r="L140" s="362">
        <v>25535.74</v>
      </c>
      <c r="M140" s="62" t="e">
        <f t="shared" si="6"/>
        <v>#DIV/0!</v>
      </c>
      <c r="N140" s="77">
        <f>'2. SVS'!$C$50</f>
        <v>15</v>
      </c>
      <c r="O140" s="78" t="e">
        <f t="shared" si="5"/>
        <v>#DIV/0!</v>
      </c>
      <c r="P140" s="79">
        <v>136.06</v>
      </c>
      <c r="Q140" s="80"/>
    </row>
    <row r="141" spans="1:17" s="254" customFormat="1" ht="24.9" customHeight="1">
      <c r="A141" s="62">
        <v>132</v>
      </c>
      <c r="B141" s="62" t="s">
        <v>222</v>
      </c>
      <c r="C141" s="62" t="s">
        <v>593</v>
      </c>
      <c r="D141" s="62" t="s">
        <v>224</v>
      </c>
      <c r="E141" s="62"/>
      <c r="F141" s="62" t="s">
        <v>594</v>
      </c>
      <c r="G141" s="62" t="s">
        <v>400</v>
      </c>
      <c r="H141" s="62">
        <v>56.25</v>
      </c>
      <c r="I141" s="343" t="s">
        <v>152</v>
      </c>
      <c r="J141" s="62">
        <v>93.84</v>
      </c>
      <c r="K141" s="342">
        <f>VLOOKUP($I141,'3. Leistungswerte'!$A$8:$D$45,4,FALSE)</f>
        <v>0</v>
      </c>
      <c r="L141" s="362">
        <v>25535.74</v>
      </c>
      <c r="M141" s="62" t="e">
        <f t="shared" si="6"/>
        <v>#DIV/0!</v>
      </c>
      <c r="N141" s="63">
        <f>'[1]2. SVS'!$C$50</f>
        <v>15</v>
      </c>
      <c r="O141" s="75" t="e">
        <f t="shared" si="5"/>
        <v>#DIV/0!</v>
      </c>
      <c r="P141" s="64">
        <v>56.25</v>
      </c>
      <c r="Q141" s="65"/>
    </row>
    <row r="142" spans="1:17" s="254" customFormat="1" ht="24.9" customHeight="1">
      <c r="A142" s="62">
        <v>133</v>
      </c>
      <c r="B142" s="62" t="s">
        <v>222</v>
      </c>
      <c r="C142" s="62" t="s">
        <v>593</v>
      </c>
      <c r="D142" s="62" t="s">
        <v>224</v>
      </c>
      <c r="E142" s="62"/>
      <c r="F142" s="62" t="s">
        <v>595</v>
      </c>
      <c r="G142" s="62" t="s">
        <v>400</v>
      </c>
      <c r="H142" s="62">
        <v>56.25</v>
      </c>
      <c r="I142" s="343" t="s">
        <v>152</v>
      </c>
      <c r="J142" s="62">
        <v>93.84</v>
      </c>
      <c r="K142" s="342">
        <f>VLOOKUP($I142,'3. Leistungswerte'!$A$8:$D$45,4,FALSE)</f>
        <v>0</v>
      </c>
      <c r="L142" s="103">
        <v>5278.5</v>
      </c>
      <c r="M142" s="62" t="e">
        <f t="shared" si="6"/>
        <v>#DIV/0!</v>
      </c>
      <c r="N142" s="63">
        <f>'[1]2. SVS'!$C$50</f>
        <v>15</v>
      </c>
      <c r="O142" s="75" t="e">
        <f t="shared" si="5"/>
        <v>#DIV/0!</v>
      </c>
      <c r="P142" s="64">
        <v>56.25</v>
      </c>
      <c r="Q142" s="65"/>
    </row>
    <row r="143" spans="1:17" s="254" customFormat="1" ht="24.9" customHeight="1">
      <c r="A143" s="62">
        <v>134</v>
      </c>
      <c r="B143" s="62" t="s">
        <v>222</v>
      </c>
      <c r="C143" s="62" t="s">
        <v>593</v>
      </c>
      <c r="D143" s="62" t="s">
        <v>224</v>
      </c>
      <c r="E143" s="62"/>
      <c r="F143" s="62" t="s">
        <v>596</v>
      </c>
      <c r="G143" s="62" t="s">
        <v>400</v>
      </c>
      <c r="H143" s="62">
        <v>13.48</v>
      </c>
      <c r="I143" s="343" t="s">
        <v>168</v>
      </c>
      <c r="J143" s="62">
        <v>187.68</v>
      </c>
      <c r="K143" s="342">
        <f>VLOOKUP($I143,'3. Leistungswerte'!$A$8:$D$45,4,FALSE)</f>
        <v>0</v>
      </c>
      <c r="L143" s="103">
        <v>2529.9299999999998</v>
      </c>
      <c r="M143" s="62" t="e">
        <f t="shared" si="6"/>
        <v>#DIV/0!</v>
      </c>
      <c r="N143" s="63">
        <f>'[1]2. SVS'!$C$50</f>
        <v>15</v>
      </c>
      <c r="O143" s="75" t="e">
        <f t="shared" si="5"/>
        <v>#DIV/0!</v>
      </c>
      <c r="P143" s="64">
        <v>13.48</v>
      </c>
      <c r="Q143" s="65"/>
    </row>
    <row r="144" spans="1:17" s="254" customFormat="1" ht="24.9" customHeight="1">
      <c r="A144" s="62">
        <v>135</v>
      </c>
      <c r="B144" s="62" t="s">
        <v>222</v>
      </c>
      <c r="C144" s="62" t="s">
        <v>597</v>
      </c>
      <c r="D144" s="62" t="s">
        <v>224</v>
      </c>
      <c r="E144" s="62"/>
      <c r="F144" s="62" t="s">
        <v>594</v>
      </c>
      <c r="G144" s="62" t="s">
        <v>400</v>
      </c>
      <c r="H144" s="62">
        <v>56.25</v>
      </c>
      <c r="I144" s="343" t="s">
        <v>152</v>
      </c>
      <c r="J144" s="62">
        <v>93.84</v>
      </c>
      <c r="K144" s="342">
        <f>VLOOKUP($I144,'3. Leistungswerte'!$A$8:$D$45,4,FALSE)</f>
        <v>0</v>
      </c>
      <c r="L144" s="103">
        <v>5278.5</v>
      </c>
      <c r="M144" s="62" t="e">
        <f t="shared" si="6"/>
        <v>#DIV/0!</v>
      </c>
      <c r="N144" s="63">
        <f>'[1]2. SVS'!$C$50</f>
        <v>15</v>
      </c>
      <c r="O144" s="75" t="e">
        <f t="shared" si="5"/>
        <v>#DIV/0!</v>
      </c>
      <c r="P144" s="64">
        <v>56.25</v>
      </c>
      <c r="Q144" s="65"/>
    </row>
    <row r="145" spans="1:17" s="254" customFormat="1" ht="24.9" customHeight="1" thickBot="1">
      <c r="A145" s="62">
        <v>136</v>
      </c>
      <c r="B145" s="76" t="s">
        <v>222</v>
      </c>
      <c r="C145" s="76" t="s">
        <v>597</v>
      </c>
      <c r="D145" s="76" t="s">
        <v>224</v>
      </c>
      <c r="E145" s="76"/>
      <c r="F145" s="76" t="s">
        <v>596</v>
      </c>
      <c r="G145" s="76" t="s">
        <v>400</v>
      </c>
      <c r="H145" s="76">
        <v>13.11</v>
      </c>
      <c r="I145" s="345" t="s">
        <v>168</v>
      </c>
      <c r="J145" s="76">
        <v>187.68</v>
      </c>
      <c r="K145" s="342">
        <f>VLOOKUP($I145,'3. Leistungswerte'!$A$8:$D$45,4,FALSE)</f>
        <v>0</v>
      </c>
      <c r="L145" s="362">
        <v>2460.48</v>
      </c>
      <c r="M145" s="62" t="e">
        <f t="shared" si="6"/>
        <v>#DIV/0!</v>
      </c>
      <c r="N145" s="77">
        <f>'[1]2. SVS'!$C$50</f>
        <v>15</v>
      </c>
      <c r="O145" s="78" t="e">
        <f t="shared" si="5"/>
        <v>#DIV/0!</v>
      </c>
      <c r="P145" s="79">
        <v>13.11</v>
      </c>
      <c r="Q145" s="80"/>
    </row>
    <row r="146" spans="1:17" ht="27" customHeight="1" thickBot="1">
      <c r="A146" s="62">
        <v>137</v>
      </c>
      <c r="B146" s="81" t="s">
        <v>222</v>
      </c>
      <c r="C146" s="334"/>
      <c r="D146" s="334"/>
      <c r="E146" s="334"/>
      <c r="F146" s="334"/>
      <c r="G146" s="334"/>
      <c r="H146" s="355">
        <f>SUM(H10:H145)</f>
        <v>4361.4100000000008</v>
      </c>
      <c r="I146" s="346"/>
      <c r="J146" s="81"/>
      <c r="K146" s="81">
        <f>SUM(K10:K145)</f>
        <v>0</v>
      </c>
      <c r="L146" s="355">
        <f>SUM(L10:L145)</f>
        <v>579483.56000000041</v>
      </c>
      <c r="M146" s="371" t="e">
        <f>SUM(M10:M145)</f>
        <v>#DIV/0!</v>
      </c>
      <c r="N146" s="82"/>
      <c r="O146" s="83" t="e">
        <f>SUM(O10:O145)</f>
        <v>#DIV/0!</v>
      </c>
      <c r="P146" s="84">
        <f>SUM(P10:P145)</f>
        <v>4310.3100000000004</v>
      </c>
      <c r="Q146" s="85"/>
    </row>
    <row r="147" spans="1:17" ht="22.8">
      <c r="A147" s="62">
        <v>138</v>
      </c>
      <c r="B147" s="62" t="s">
        <v>347</v>
      </c>
      <c r="C147" s="62"/>
      <c r="D147" s="62" t="s">
        <v>224</v>
      </c>
      <c r="E147" s="62"/>
      <c r="F147" s="62" t="s">
        <v>238</v>
      </c>
      <c r="G147" s="62"/>
      <c r="H147" s="62">
        <v>20.2</v>
      </c>
      <c r="I147" s="343" t="s">
        <v>157</v>
      </c>
      <c r="J147" s="62" t="s">
        <v>349</v>
      </c>
      <c r="K147" s="342">
        <f>VLOOKUP($I147,'3. Leistungswerte'!$A$8:$D$45,4,FALSE)</f>
        <v>0</v>
      </c>
      <c r="L147" s="103">
        <v>3032.83</v>
      </c>
      <c r="M147" s="62" t="e">
        <f t="shared" si="6"/>
        <v>#DIV/0!</v>
      </c>
      <c r="N147" s="63">
        <f>'2. SVS'!$C$50</f>
        <v>15</v>
      </c>
      <c r="O147" s="75" t="e">
        <f t="shared" ref="O147:O151" si="7">N147*M147</f>
        <v>#DIV/0!</v>
      </c>
      <c r="P147" s="64"/>
      <c r="Q147" s="65"/>
    </row>
    <row r="148" spans="1:17" ht="22.8">
      <c r="A148" s="62">
        <v>139</v>
      </c>
      <c r="B148" s="62" t="s">
        <v>347</v>
      </c>
      <c r="C148" s="62"/>
      <c r="D148" s="62" t="s">
        <v>224</v>
      </c>
      <c r="E148" s="62"/>
      <c r="F148" s="62" t="s">
        <v>350</v>
      </c>
      <c r="G148" s="62"/>
      <c r="H148" s="62">
        <v>103.66</v>
      </c>
      <c r="I148" s="343" t="s">
        <v>185</v>
      </c>
      <c r="J148" s="62" t="s">
        <v>349</v>
      </c>
      <c r="K148" s="342">
        <f>VLOOKUP($I148,'3. Leistungswerte'!$A$8:$D$45,4,FALSE)</f>
        <v>0</v>
      </c>
      <c r="L148" s="103">
        <v>15563.51</v>
      </c>
      <c r="M148" s="62" t="e">
        <f t="shared" si="6"/>
        <v>#DIV/0!</v>
      </c>
      <c r="N148" s="63">
        <f>'2. SVS'!$C$50</f>
        <v>15</v>
      </c>
      <c r="O148" s="75" t="e">
        <f t="shared" si="7"/>
        <v>#DIV/0!</v>
      </c>
      <c r="P148" s="64"/>
      <c r="Q148" s="65"/>
    </row>
    <row r="149" spans="1:17" ht="22.8">
      <c r="A149" s="62">
        <v>140</v>
      </c>
      <c r="B149" s="62" t="s">
        <v>347</v>
      </c>
      <c r="C149" s="62"/>
      <c r="D149" s="62" t="s">
        <v>224</v>
      </c>
      <c r="E149" s="62"/>
      <c r="F149" s="62" t="s">
        <v>351</v>
      </c>
      <c r="G149" s="62"/>
      <c r="H149" s="62">
        <v>29.14</v>
      </c>
      <c r="I149" s="343" t="s">
        <v>185</v>
      </c>
      <c r="J149" s="62" t="s">
        <v>349</v>
      </c>
      <c r="K149" s="342">
        <f>VLOOKUP($I149,'3. Leistungswerte'!$A$8:$D$45,4,FALSE)</f>
        <v>0</v>
      </c>
      <c r="L149" s="103">
        <v>4375.08</v>
      </c>
      <c r="M149" s="62" t="e">
        <f t="shared" si="6"/>
        <v>#DIV/0!</v>
      </c>
      <c r="N149" s="63">
        <f>'2. SVS'!$C$50</f>
        <v>15</v>
      </c>
      <c r="O149" s="75" t="e">
        <f t="shared" si="7"/>
        <v>#DIV/0!</v>
      </c>
      <c r="P149" s="64"/>
      <c r="Q149" s="65"/>
    </row>
    <row r="150" spans="1:17" ht="22.8">
      <c r="A150" s="62">
        <v>141</v>
      </c>
      <c r="B150" s="62" t="s">
        <v>347</v>
      </c>
      <c r="C150" s="62"/>
      <c r="D150" s="62" t="s">
        <v>224</v>
      </c>
      <c r="E150" s="62"/>
      <c r="F150" s="62" t="s">
        <v>352</v>
      </c>
      <c r="G150" s="62"/>
      <c r="H150" s="62">
        <v>13.93</v>
      </c>
      <c r="I150" s="343" t="s">
        <v>185</v>
      </c>
      <c r="J150" s="62" t="s">
        <v>349</v>
      </c>
      <c r="K150" s="342">
        <f>VLOOKUP($I150,'3. Leistungswerte'!$A$8:$D$45,4,FALSE)</f>
        <v>0</v>
      </c>
      <c r="L150" s="103">
        <v>2091.4499999999998</v>
      </c>
      <c r="M150" s="62" t="e">
        <f t="shared" si="6"/>
        <v>#DIV/0!</v>
      </c>
      <c r="N150" s="63">
        <f>'2. SVS'!$C$50</f>
        <v>15</v>
      </c>
      <c r="O150" s="75" t="e">
        <f t="shared" si="7"/>
        <v>#DIV/0!</v>
      </c>
      <c r="P150" s="64"/>
      <c r="Q150" s="65"/>
    </row>
    <row r="151" spans="1:17" ht="23.4" thickBot="1">
      <c r="A151" s="62">
        <v>142</v>
      </c>
      <c r="B151" s="76" t="s">
        <v>347</v>
      </c>
      <c r="C151" s="76"/>
      <c r="D151" s="76" t="s">
        <v>224</v>
      </c>
      <c r="E151" s="76"/>
      <c r="F151" s="76" t="s">
        <v>228</v>
      </c>
      <c r="G151" s="76"/>
      <c r="H151" s="76">
        <v>8.1999999999999993</v>
      </c>
      <c r="I151" s="345" t="s">
        <v>170</v>
      </c>
      <c r="J151" s="76" t="s">
        <v>349</v>
      </c>
      <c r="K151" s="342">
        <f>VLOOKUP($I151,'3. Leistungswerte'!$A$8:$D$45,4,FALSE)</f>
        <v>0</v>
      </c>
      <c r="L151" s="362">
        <v>1231.1500000000001</v>
      </c>
      <c r="M151" s="62" t="e">
        <f t="shared" si="6"/>
        <v>#DIV/0!</v>
      </c>
      <c r="N151" s="77">
        <f>'2. SVS'!$C$50</f>
        <v>15</v>
      </c>
      <c r="O151" s="78" t="e">
        <f t="shared" si="7"/>
        <v>#DIV/0!</v>
      </c>
      <c r="P151" s="79"/>
      <c r="Q151" s="80"/>
    </row>
    <row r="152" spans="1:17" ht="36" customHeight="1" thickBot="1">
      <c r="A152" s="62">
        <v>143</v>
      </c>
      <c r="B152" s="81" t="s">
        <v>347</v>
      </c>
      <c r="C152" s="332"/>
      <c r="D152" s="332"/>
      <c r="E152" s="332"/>
      <c r="F152" s="332"/>
      <c r="G152" s="332"/>
      <c r="H152" s="356">
        <f>SUM(H147:H151)</f>
        <v>175.13</v>
      </c>
      <c r="I152" s="347"/>
      <c r="J152" s="81"/>
      <c r="K152" s="81">
        <f>SUM(K147:K151)</f>
        <v>0</v>
      </c>
      <c r="L152" s="355">
        <f>SUM(L147:L151)</f>
        <v>26294.02</v>
      </c>
      <c r="M152" s="82" t="e">
        <f>SUM(M147:M151)</f>
        <v>#DIV/0!</v>
      </c>
      <c r="N152" s="89"/>
      <c r="O152" s="83" t="e">
        <f>SUM(O147:O151)</f>
        <v>#DIV/0!</v>
      </c>
      <c r="P152" s="84">
        <v>0</v>
      </c>
      <c r="Q152" s="85"/>
    </row>
    <row r="153" spans="1:17" ht="24" customHeight="1">
      <c r="A153" s="62">
        <v>144</v>
      </c>
      <c r="B153" s="61" t="s">
        <v>353</v>
      </c>
      <c r="C153" s="61"/>
      <c r="D153" s="61" t="s">
        <v>224</v>
      </c>
      <c r="E153" s="61"/>
      <c r="F153" s="61" t="s">
        <v>354</v>
      </c>
      <c r="G153" s="61" t="s">
        <v>229</v>
      </c>
      <c r="H153" s="61">
        <v>11.78</v>
      </c>
      <c r="I153" s="344" t="s">
        <v>163</v>
      </c>
      <c r="J153" s="61" t="s">
        <v>355</v>
      </c>
      <c r="K153" s="342">
        <f>VLOOKUP($I153,'3. Leistungswerte'!$A$8:$D$45,4,FALSE)</f>
        <v>0</v>
      </c>
      <c r="L153" s="361">
        <v>2947.12</v>
      </c>
      <c r="M153" s="62" t="e">
        <f t="shared" si="6"/>
        <v>#DIV/0!</v>
      </c>
      <c r="N153" s="71">
        <f>'2. SVS'!$C$50</f>
        <v>15</v>
      </c>
      <c r="O153" s="74" t="e">
        <f t="shared" ref="O153:O172" si="8">N153*M153</f>
        <v>#DIV/0!</v>
      </c>
      <c r="P153" s="86"/>
      <c r="Q153" s="87" t="s">
        <v>356</v>
      </c>
    </row>
    <row r="154" spans="1:17" ht="24" customHeight="1">
      <c r="A154" s="62">
        <v>145</v>
      </c>
      <c r="B154" s="62" t="s">
        <v>353</v>
      </c>
      <c r="C154" s="62"/>
      <c r="D154" s="62" t="s">
        <v>224</v>
      </c>
      <c r="E154" s="62"/>
      <c r="F154" s="62" t="s">
        <v>348</v>
      </c>
      <c r="G154" s="62" t="s">
        <v>357</v>
      </c>
      <c r="H154" s="62">
        <v>4.84</v>
      </c>
      <c r="I154" s="343" t="s">
        <v>168</v>
      </c>
      <c r="J154" s="62" t="s">
        <v>355</v>
      </c>
      <c r="K154" s="342">
        <f>VLOOKUP($I154,'3. Leistungswerte'!$A$8:$D$45,4,FALSE)</f>
        <v>0</v>
      </c>
      <c r="L154" s="103">
        <v>1210.8699999999999</v>
      </c>
      <c r="M154" s="62" t="e">
        <f t="shared" si="6"/>
        <v>#DIV/0!</v>
      </c>
      <c r="N154" s="63">
        <f>'2. SVS'!$C$50</f>
        <v>15</v>
      </c>
      <c r="O154" s="75" t="e">
        <f t="shared" si="8"/>
        <v>#DIV/0!</v>
      </c>
      <c r="P154" s="64"/>
      <c r="Q154" s="65"/>
    </row>
    <row r="155" spans="1:17" ht="24" customHeight="1">
      <c r="A155" s="62">
        <v>146</v>
      </c>
      <c r="B155" s="62" t="s">
        <v>353</v>
      </c>
      <c r="C155" s="62"/>
      <c r="D155" s="62" t="s">
        <v>224</v>
      </c>
      <c r="E155" s="62"/>
      <c r="F155" s="62" t="s">
        <v>228</v>
      </c>
      <c r="G155" s="62" t="s">
        <v>229</v>
      </c>
      <c r="H155" s="62">
        <v>16.8</v>
      </c>
      <c r="I155" s="343" t="s">
        <v>168</v>
      </c>
      <c r="J155" s="62" t="s">
        <v>355</v>
      </c>
      <c r="K155" s="342">
        <f>VLOOKUP($I155,'3. Leistungswerte'!$A$8:$D$45,4,FALSE)</f>
        <v>0</v>
      </c>
      <c r="L155" s="103">
        <v>4203.0200000000004</v>
      </c>
      <c r="M155" s="62" t="e">
        <f t="shared" si="6"/>
        <v>#DIV/0!</v>
      </c>
      <c r="N155" s="63">
        <f>'2. SVS'!$C$50</f>
        <v>15</v>
      </c>
      <c r="O155" s="75" t="e">
        <f t="shared" si="8"/>
        <v>#DIV/0!</v>
      </c>
      <c r="P155" s="64"/>
      <c r="Q155" s="65"/>
    </row>
    <row r="156" spans="1:17" ht="24" customHeight="1">
      <c r="A156" s="62">
        <v>147</v>
      </c>
      <c r="B156" s="62" t="s">
        <v>353</v>
      </c>
      <c r="C156" s="62"/>
      <c r="D156" s="62" t="s">
        <v>224</v>
      </c>
      <c r="E156" s="62"/>
      <c r="F156" s="62" t="s">
        <v>240</v>
      </c>
      <c r="G156" s="62" t="s">
        <v>229</v>
      </c>
      <c r="H156" s="62">
        <v>5.04</v>
      </c>
      <c r="I156" s="343" t="s">
        <v>603</v>
      </c>
      <c r="J156" s="62" t="s">
        <v>355</v>
      </c>
      <c r="K156" s="342">
        <f>VLOOKUP($I156,'3. Leistungswerte'!$A$8:$D$45,4,FALSE)</f>
        <v>0</v>
      </c>
      <c r="L156" s="103">
        <v>1260.9100000000001</v>
      </c>
      <c r="M156" s="62" t="e">
        <f t="shared" si="6"/>
        <v>#DIV/0!</v>
      </c>
      <c r="N156" s="63">
        <f>'2. SVS'!$C$50</f>
        <v>15</v>
      </c>
      <c r="O156" s="75" t="e">
        <f t="shared" si="8"/>
        <v>#DIV/0!</v>
      </c>
      <c r="P156" s="64"/>
      <c r="Q156" s="65"/>
    </row>
    <row r="157" spans="1:17" ht="24" customHeight="1">
      <c r="A157" s="62">
        <v>148</v>
      </c>
      <c r="B157" s="62" t="s">
        <v>353</v>
      </c>
      <c r="C157" s="62"/>
      <c r="D157" s="62" t="s">
        <v>224</v>
      </c>
      <c r="E157" s="62"/>
      <c r="F157" s="62" t="s">
        <v>239</v>
      </c>
      <c r="G157" s="62" t="s">
        <v>229</v>
      </c>
      <c r="H157" s="62">
        <v>6.34</v>
      </c>
      <c r="I157" s="343" t="s">
        <v>603</v>
      </c>
      <c r="J157" s="62" t="s">
        <v>355</v>
      </c>
      <c r="K157" s="342">
        <f>VLOOKUP($I157,'3. Leistungswerte'!$A$8:$D$45,4,FALSE)</f>
        <v>0</v>
      </c>
      <c r="L157" s="103">
        <v>1586.14</v>
      </c>
      <c r="M157" s="62" t="e">
        <f t="shared" si="6"/>
        <v>#DIV/0!</v>
      </c>
      <c r="N157" s="63">
        <f>'2. SVS'!$C$50</f>
        <v>15</v>
      </c>
      <c r="O157" s="75" t="e">
        <f t="shared" si="8"/>
        <v>#DIV/0!</v>
      </c>
      <c r="P157" s="64"/>
      <c r="Q157" s="65"/>
    </row>
    <row r="158" spans="1:17" ht="24" customHeight="1">
      <c r="A158" s="62">
        <v>149</v>
      </c>
      <c r="B158" s="62" t="s">
        <v>353</v>
      </c>
      <c r="C158" s="62"/>
      <c r="D158" s="62" t="s">
        <v>224</v>
      </c>
      <c r="E158" s="62"/>
      <c r="F158" s="62" t="s">
        <v>238</v>
      </c>
      <c r="G158" s="62" t="s">
        <v>229</v>
      </c>
      <c r="H158" s="62">
        <v>5.22</v>
      </c>
      <c r="I158" s="343" t="s">
        <v>603</v>
      </c>
      <c r="J158" s="62" t="s">
        <v>355</v>
      </c>
      <c r="K158" s="342">
        <f>VLOOKUP($I158,'3. Leistungswerte'!$A$8:$D$45,4,FALSE)</f>
        <v>0</v>
      </c>
      <c r="L158" s="103">
        <v>1305.94</v>
      </c>
      <c r="M158" s="62" t="e">
        <f t="shared" si="6"/>
        <v>#DIV/0!</v>
      </c>
      <c r="N158" s="63">
        <f>'2. SVS'!$C$50</f>
        <v>15</v>
      </c>
      <c r="O158" s="75" t="e">
        <f t="shared" si="8"/>
        <v>#DIV/0!</v>
      </c>
      <c r="P158" s="64"/>
      <c r="Q158" s="65"/>
    </row>
    <row r="159" spans="1:17" ht="24" customHeight="1">
      <c r="A159" s="62">
        <v>150</v>
      </c>
      <c r="B159" s="62" t="s">
        <v>353</v>
      </c>
      <c r="C159" s="62"/>
      <c r="D159" s="62" t="s">
        <v>224</v>
      </c>
      <c r="E159" s="62"/>
      <c r="F159" s="62" t="s">
        <v>358</v>
      </c>
      <c r="G159" s="62" t="s">
        <v>226</v>
      </c>
      <c r="H159" s="62">
        <v>73</v>
      </c>
      <c r="I159" s="343" t="s">
        <v>178</v>
      </c>
      <c r="J159" s="62" t="s">
        <v>355</v>
      </c>
      <c r="K159" s="342">
        <f>VLOOKUP($I159,'3. Leistungswerte'!$A$8:$D$45,4,FALSE)</f>
        <v>0</v>
      </c>
      <c r="L159" s="103">
        <v>18263.14</v>
      </c>
      <c r="M159" s="62" t="e">
        <f t="shared" si="6"/>
        <v>#DIV/0!</v>
      </c>
      <c r="N159" s="63">
        <f>'2. SVS'!$C$50</f>
        <v>15</v>
      </c>
      <c r="O159" s="75" t="e">
        <f t="shared" si="8"/>
        <v>#DIV/0!</v>
      </c>
      <c r="P159" s="64"/>
      <c r="Q159" s="65" t="s">
        <v>359</v>
      </c>
    </row>
    <row r="160" spans="1:17" ht="24" customHeight="1">
      <c r="A160" s="62">
        <v>151</v>
      </c>
      <c r="B160" s="62" t="s">
        <v>353</v>
      </c>
      <c r="C160" s="62"/>
      <c r="D160" s="62" t="s">
        <v>224</v>
      </c>
      <c r="E160" s="62"/>
      <c r="F160" s="62" t="s">
        <v>358</v>
      </c>
      <c r="G160" s="62" t="s">
        <v>226</v>
      </c>
      <c r="H160" s="62">
        <v>44.3</v>
      </c>
      <c r="I160" s="343" t="s">
        <v>178</v>
      </c>
      <c r="J160" s="62" t="s">
        <v>355</v>
      </c>
      <c r="K160" s="342">
        <f>VLOOKUP($I160,'3. Leistungswerte'!$A$8:$D$45,4,FALSE)</f>
        <v>0</v>
      </c>
      <c r="L160" s="103">
        <v>11082.97</v>
      </c>
      <c r="M160" s="62" t="e">
        <f t="shared" si="6"/>
        <v>#DIV/0!</v>
      </c>
      <c r="N160" s="63">
        <f>'2. SVS'!$C$50</f>
        <v>15</v>
      </c>
      <c r="O160" s="75" t="e">
        <f t="shared" si="8"/>
        <v>#DIV/0!</v>
      </c>
      <c r="P160" s="64"/>
      <c r="Q160" s="65"/>
    </row>
    <row r="161" spans="1:19" ht="24" customHeight="1">
      <c r="A161" s="62">
        <v>152</v>
      </c>
      <c r="B161" s="62" t="s">
        <v>353</v>
      </c>
      <c r="C161" s="62"/>
      <c r="D161" s="62" t="s">
        <v>224</v>
      </c>
      <c r="E161" s="62"/>
      <c r="F161" s="62" t="s">
        <v>307</v>
      </c>
      <c r="G161" s="62" t="s">
        <v>360</v>
      </c>
      <c r="H161" s="62">
        <v>1.55</v>
      </c>
      <c r="I161" s="343" t="s">
        <v>168</v>
      </c>
      <c r="J161" s="62" t="s">
        <v>355</v>
      </c>
      <c r="K161" s="342">
        <f>VLOOKUP($I161,'3. Leistungswerte'!$A$8:$D$45,4,FALSE)</f>
        <v>0</v>
      </c>
      <c r="L161" s="103">
        <v>387.78</v>
      </c>
      <c r="M161" s="62" t="e">
        <f t="shared" si="6"/>
        <v>#DIV/0!</v>
      </c>
      <c r="N161" s="63">
        <f>'2. SVS'!$C$50</f>
        <v>15</v>
      </c>
      <c r="O161" s="75" t="e">
        <f t="shared" si="8"/>
        <v>#DIV/0!</v>
      </c>
      <c r="P161" s="64"/>
      <c r="Q161" s="65"/>
    </row>
    <row r="162" spans="1:19" ht="24" customHeight="1">
      <c r="A162" s="62">
        <v>153</v>
      </c>
      <c r="B162" s="62" t="s">
        <v>353</v>
      </c>
      <c r="C162" s="62"/>
      <c r="D162" s="62" t="s">
        <v>241</v>
      </c>
      <c r="E162" s="62"/>
      <c r="F162" s="62" t="s">
        <v>361</v>
      </c>
      <c r="G162" s="62" t="s">
        <v>229</v>
      </c>
      <c r="H162" s="62">
        <v>11.78</v>
      </c>
      <c r="I162" s="343" t="s">
        <v>163</v>
      </c>
      <c r="J162" s="62" t="s">
        <v>355</v>
      </c>
      <c r="K162" s="342">
        <f>VLOOKUP($I162,'3. Leistungswerte'!$A$8:$D$45,4,FALSE)</f>
        <v>0</v>
      </c>
      <c r="L162" s="103">
        <v>2947.12</v>
      </c>
      <c r="M162" s="62" t="e">
        <f t="shared" si="6"/>
        <v>#DIV/0!</v>
      </c>
      <c r="N162" s="63">
        <f>'2. SVS'!$C$50</f>
        <v>15</v>
      </c>
      <c r="O162" s="75" t="e">
        <f t="shared" si="8"/>
        <v>#DIV/0!</v>
      </c>
      <c r="P162" s="64"/>
      <c r="Q162" s="65"/>
    </row>
    <row r="163" spans="1:19" ht="24" customHeight="1">
      <c r="A163" s="62">
        <v>154</v>
      </c>
      <c r="B163" s="62" t="s">
        <v>353</v>
      </c>
      <c r="C163" s="62"/>
      <c r="D163" s="62" t="s">
        <v>241</v>
      </c>
      <c r="E163" s="62"/>
      <c r="F163" s="62" t="s">
        <v>358</v>
      </c>
      <c r="G163" s="62" t="s">
        <v>360</v>
      </c>
      <c r="H163" s="62">
        <v>152</v>
      </c>
      <c r="I163" s="343" t="s">
        <v>178</v>
      </c>
      <c r="J163" s="62" t="s">
        <v>355</v>
      </c>
      <c r="K163" s="342">
        <f>VLOOKUP($I163,'3. Leistungswerte'!$A$8:$D$45,4,FALSE)</f>
        <v>0</v>
      </c>
      <c r="L163" s="103">
        <v>38027.360000000001</v>
      </c>
      <c r="M163" s="62" t="e">
        <f t="shared" si="6"/>
        <v>#DIV/0!</v>
      </c>
      <c r="N163" s="63">
        <f>'2. SVS'!$C$50</f>
        <v>15</v>
      </c>
      <c r="O163" s="75" t="e">
        <f t="shared" si="8"/>
        <v>#DIV/0!</v>
      </c>
      <c r="P163" s="64"/>
      <c r="Q163" s="65"/>
    </row>
    <row r="164" spans="1:19" ht="24" customHeight="1">
      <c r="A164" s="62">
        <v>155</v>
      </c>
      <c r="B164" s="62" t="s">
        <v>353</v>
      </c>
      <c r="C164" s="62"/>
      <c r="D164" s="62" t="s">
        <v>270</v>
      </c>
      <c r="E164" s="62"/>
      <c r="F164" s="62" t="s">
        <v>361</v>
      </c>
      <c r="G164" s="62" t="s">
        <v>229</v>
      </c>
      <c r="H164" s="62">
        <v>11.78</v>
      </c>
      <c r="I164" s="343" t="s">
        <v>163</v>
      </c>
      <c r="J164" s="62" t="s">
        <v>355</v>
      </c>
      <c r="K164" s="342">
        <f>VLOOKUP($I164,'3. Leistungswerte'!$A$8:$D$45,4,FALSE)</f>
        <v>0</v>
      </c>
      <c r="L164" s="103">
        <v>2947.12</v>
      </c>
      <c r="M164" s="62" t="e">
        <f t="shared" si="6"/>
        <v>#DIV/0!</v>
      </c>
      <c r="N164" s="63">
        <f>'2. SVS'!$C$50</f>
        <v>15</v>
      </c>
      <c r="O164" s="75" t="e">
        <f t="shared" si="8"/>
        <v>#DIV/0!</v>
      </c>
      <c r="P164" s="64"/>
      <c r="Q164" s="65"/>
    </row>
    <row r="165" spans="1:19" ht="24" customHeight="1">
      <c r="A165" s="62">
        <v>156</v>
      </c>
      <c r="B165" s="62" t="s">
        <v>353</v>
      </c>
      <c r="C165" s="62"/>
      <c r="D165" s="62" t="s">
        <v>270</v>
      </c>
      <c r="E165" s="62"/>
      <c r="F165" s="62" t="s">
        <v>358</v>
      </c>
      <c r="G165" s="62" t="s">
        <v>360</v>
      </c>
      <c r="H165" s="62">
        <v>98</v>
      </c>
      <c r="I165" s="343" t="s">
        <v>178</v>
      </c>
      <c r="J165" s="62" t="s">
        <v>355</v>
      </c>
      <c r="K165" s="342">
        <f>VLOOKUP($I165,'3. Leistungswerte'!$A$8:$D$45,4,FALSE)</f>
        <v>0</v>
      </c>
      <c r="L165" s="103">
        <v>24517.64</v>
      </c>
      <c r="M165" s="62" t="e">
        <f t="shared" si="6"/>
        <v>#DIV/0!</v>
      </c>
      <c r="N165" s="63">
        <f>'2. SVS'!$C$50</f>
        <v>15</v>
      </c>
      <c r="O165" s="75" t="e">
        <f t="shared" si="8"/>
        <v>#DIV/0!</v>
      </c>
      <c r="P165" s="64"/>
      <c r="Q165" s="65"/>
    </row>
    <row r="166" spans="1:19" ht="24" customHeight="1">
      <c r="A166" s="62">
        <v>157</v>
      </c>
      <c r="B166" s="62" t="s">
        <v>353</v>
      </c>
      <c r="C166" s="62"/>
      <c r="D166" s="62" t="s">
        <v>270</v>
      </c>
      <c r="E166" s="62"/>
      <c r="F166" s="62" t="s">
        <v>358</v>
      </c>
      <c r="G166" s="62" t="s">
        <v>360</v>
      </c>
      <c r="H166" s="62">
        <v>35.9</v>
      </c>
      <c r="I166" s="343" t="s">
        <v>178</v>
      </c>
      <c r="J166" s="62" t="s">
        <v>355</v>
      </c>
      <c r="K166" s="342">
        <f>VLOOKUP($I166,'3. Leistungswerte'!$A$8:$D$45,4,FALSE)</f>
        <v>0</v>
      </c>
      <c r="L166" s="103">
        <v>8981.4599999999991</v>
      </c>
      <c r="M166" s="62" t="e">
        <f t="shared" si="6"/>
        <v>#DIV/0!</v>
      </c>
      <c r="N166" s="63">
        <f>'2. SVS'!$C$50</f>
        <v>15</v>
      </c>
      <c r="O166" s="75" t="e">
        <f t="shared" si="8"/>
        <v>#DIV/0!</v>
      </c>
      <c r="P166" s="64"/>
      <c r="Q166" s="65"/>
    </row>
    <row r="167" spans="1:19" ht="24" customHeight="1">
      <c r="A167" s="62">
        <v>158</v>
      </c>
      <c r="B167" s="62" t="s">
        <v>353</v>
      </c>
      <c r="C167" s="62"/>
      <c r="D167" s="62" t="s">
        <v>270</v>
      </c>
      <c r="E167" s="62"/>
      <c r="F167" s="62" t="s">
        <v>362</v>
      </c>
      <c r="G167" s="62" t="s">
        <v>360</v>
      </c>
      <c r="H167" s="62">
        <v>11.83</v>
      </c>
      <c r="I167" s="343" t="s">
        <v>146</v>
      </c>
      <c r="J167" s="62" t="s">
        <v>363</v>
      </c>
      <c r="K167" s="342">
        <f>VLOOKUP($I167,'3. Leistungswerte'!$A$8:$D$45,4,FALSE)</f>
        <v>0</v>
      </c>
      <c r="L167" s="103">
        <v>1479.81</v>
      </c>
      <c r="M167" s="62" t="e">
        <f t="shared" si="6"/>
        <v>#DIV/0!</v>
      </c>
      <c r="N167" s="63">
        <f>'2. SVS'!$C$50</f>
        <v>15</v>
      </c>
      <c r="O167" s="75" t="e">
        <f t="shared" si="8"/>
        <v>#DIV/0!</v>
      </c>
      <c r="P167" s="64"/>
      <c r="Q167" s="65"/>
    </row>
    <row r="168" spans="1:19" ht="24" customHeight="1">
      <c r="A168" s="62">
        <v>159</v>
      </c>
      <c r="B168" s="62" t="s">
        <v>353</v>
      </c>
      <c r="C168" s="62"/>
      <c r="D168" s="62" t="s">
        <v>270</v>
      </c>
      <c r="E168" s="62"/>
      <c r="F168" s="62" t="s">
        <v>364</v>
      </c>
      <c r="G168" s="62" t="s">
        <v>226</v>
      </c>
      <c r="H168" s="62">
        <v>4.1500000000000004</v>
      </c>
      <c r="I168" s="343" t="s">
        <v>183</v>
      </c>
      <c r="J168" s="62" t="s">
        <v>355</v>
      </c>
      <c r="K168" s="342">
        <f>VLOOKUP($I168,'3. Leistungswerte'!$A$8:$D$45,4,FALSE)</f>
        <v>0</v>
      </c>
      <c r="L168" s="103">
        <v>1038.25</v>
      </c>
      <c r="M168" s="62" t="e">
        <f t="shared" si="6"/>
        <v>#DIV/0!</v>
      </c>
      <c r="N168" s="63">
        <f>'2. SVS'!$C$50</f>
        <v>15</v>
      </c>
      <c r="O168" s="75" t="e">
        <f t="shared" si="8"/>
        <v>#DIV/0!</v>
      </c>
      <c r="P168" s="64"/>
      <c r="Q168" s="65"/>
    </row>
    <row r="169" spans="1:19" ht="24" customHeight="1">
      <c r="A169" s="62">
        <v>160</v>
      </c>
      <c r="B169" s="62" t="s">
        <v>353</v>
      </c>
      <c r="C169" s="62"/>
      <c r="D169" s="62" t="s">
        <v>270</v>
      </c>
      <c r="E169" s="62"/>
      <c r="F169" s="62" t="s">
        <v>362</v>
      </c>
      <c r="G169" s="62" t="s">
        <v>360</v>
      </c>
      <c r="H169" s="62">
        <v>19.170000000000002</v>
      </c>
      <c r="I169" s="343" t="s">
        <v>146</v>
      </c>
      <c r="J169" s="62" t="s">
        <v>363</v>
      </c>
      <c r="K169" s="342">
        <f>VLOOKUP($I169,'3. Leistungswerte'!$A$8:$D$45,4,FALSE)</f>
        <v>0</v>
      </c>
      <c r="L169" s="103">
        <v>2397.98</v>
      </c>
      <c r="M169" s="62" t="e">
        <f t="shared" si="6"/>
        <v>#DIV/0!</v>
      </c>
      <c r="N169" s="63">
        <f>'2. SVS'!$C$50</f>
        <v>15</v>
      </c>
      <c r="O169" s="75" t="e">
        <f t="shared" si="8"/>
        <v>#DIV/0!</v>
      </c>
      <c r="P169" s="64"/>
      <c r="Q169" s="65"/>
    </row>
    <row r="170" spans="1:19" ht="24" customHeight="1">
      <c r="A170" s="62">
        <v>161</v>
      </c>
      <c r="B170" s="62" t="s">
        <v>353</v>
      </c>
      <c r="C170" s="62"/>
      <c r="D170" s="62" t="s">
        <v>319</v>
      </c>
      <c r="E170" s="62"/>
      <c r="F170" s="62" t="s">
        <v>365</v>
      </c>
      <c r="G170" s="62" t="s">
        <v>360</v>
      </c>
      <c r="H170" s="62">
        <v>6</v>
      </c>
      <c r="I170" s="343" t="s">
        <v>167</v>
      </c>
      <c r="J170" s="62" t="s">
        <v>366</v>
      </c>
      <c r="K170" s="342">
        <f>VLOOKUP($I170,'3. Leistungswerte'!$A$8:$D$45,4,FALSE)</f>
        <v>0</v>
      </c>
      <c r="L170" s="103">
        <v>313.08</v>
      </c>
      <c r="M170" s="62" t="e">
        <f t="shared" si="6"/>
        <v>#DIV/0!</v>
      </c>
      <c r="N170" s="63">
        <f>'2. SVS'!$C$50</f>
        <v>15</v>
      </c>
      <c r="O170" s="75" t="e">
        <f t="shared" si="8"/>
        <v>#DIV/0!</v>
      </c>
      <c r="P170" s="64"/>
      <c r="Q170" s="65"/>
    </row>
    <row r="171" spans="1:19" ht="24" customHeight="1">
      <c r="A171" s="62">
        <v>162</v>
      </c>
      <c r="B171" s="62" t="s">
        <v>353</v>
      </c>
      <c r="C171" s="62"/>
      <c r="D171" s="62" t="s">
        <v>319</v>
      </c>
      <c r="E171" s="62"/>
      <c r="F171" s="62" t="s">
        <v>367</v>
      </c>
      <c r="G171" s="62" t="s">
        <v>360</v>
      </c>
      <c r="H171" s="62">
        <v>70</v>
      </c>
      <c r="I171" s="343" t="s">
        <v>192</v>
      </c>
      <c r="J171" s="62" t="s">
        <v>368</v>
      </c>
      <c r="K171" s="342">
        <f>VLOOKUP($I171,'3. Leistungswerte'!$A$8:$D$45,4,FALSE)</f>
        <v>0</v>
      </c>
      <c r="L171" s="103">
        <v>840</v>
      </c>
      <c r="M171" s="62" t="e">
        <f t="shared" si="6"/>
        <v>#DIV/0!</v>
      </c>
      <c r="N171" s="63">
        <f>'2. SVS'!$C$50</f>
        <v>15</v>
      </c>
      <c r="O171" s="75" t="e">
        <f t="shared" si="8"/>
        <v>#DIV/0!</v>
      </c>
      <c r="P171" s="64"/>
      <c r="Q171" s="65"/>
    </row>
    <row r="172" spans="1:19" ht="24" customHeight="1" thickBot="1">
      <c r="A172" s="62">
        <v>163</v>
      </c>
      <c r="B172" s="76" t="s">
        <v>353</v>
      </c>
      <c r="C172" s="76"/>
      <c r="D172" s="76" t="s">
        <v>319</v>
      </c>
      <c r="E172" s="76"/>
      <c r="F172" s="76" t="s">
        <v>367</v>
      </c>
      <c r="G172" s="76" t="s">
        <v>360</v>
      </c>
      <c r="H172" s="76">
        <v>70</v>
      </c>
      <c r="I172" s="345" t="s">
        <v>192</v>
      </c>
      <c r="J172" s="76" t="s">
        <v>368</v>
      </c>
      <c r="K172" s="342">
        <f>VLOOKUP($I172,'3. Leistungswerte'!$A$8:$D$45,4,FALSE)</f>
        <v>0</v>
      </c>
      <c r="L172" s="362">
        <v>840</v>
      </c>
      <c r="M172" s="62" t="e">
        <f t="shared" si="6"/>
        <v>#DIV/0!</v>
      </c>
      <c r="N172" s="77">
        <f>'2. SVS'!$C$50</f>
        <v>15</v>
      </c>
      <c r="O172" s="78" t="e">
        <f t="shared" si="8"/>
        <v>#DIV/0!</v>
      </c>
      <c r="P172" s="79"/>
      <c r="Q172" s="80"/>
    </row>
    <row r="173" spans="1:19" ht="36" customHeight="1" thickBot="1">
      <c r="A173" s="62">
        <v>164</v>
      </c>
      <c r="B173" s="81" t="s">
        <v>353</v>
      </c>
      <c r="C173" s="332"/>
      <c r="D173" s="332"/>
      <c r="E173" s="332"/>
      <c r="F173" s="332"/>
      <c r="G173" s="332"/>
      <c r="H173" s="354">
        <f>SUM(H153:H172)</f>
        <v>659.4799999999999</v>
      </c>
      <c r="I173" s="347"/>
      <c r="J173" s="88"/>
      <c r="K173" s="359">
        <f>SUM(K153:K172)</f>
        <v>0</v>
      </c>
      <c r="L173" s="355">
        <f>SUM(L153:L172)</f>
        <v>126577.70999999999</v>
      </c>
      <c r="M173" s="82" t="e">
        <f>SUM(M153:M172)</f>
        <v>#DIV/0!</v>
      </c>
      <c r="N173" s="89"/>
      <c r="O173" s="90" t="e">
        <f>SUM(O153:O172)</f>
        <v>#DIV/0!</v>
      </c>
      <c r="P173" s="84">
        <v>0</v>
      </c>
      <c r="Q173" s="85"/>
      <c r="S173" s="363"/>
    </row>
    <row r="174" spans="1:19" ht="48" customHeight="1">
      <c r="A174" s="62">
        <v>165</v>
      </c>
      <c r="B174" s="61" t="s">
        <v>369</v>
      </c>
      <c r="C174" s="61" t="s">
        <v>370</v>
      </c>
      <c r="D174" s="61" t="s">
        <v>224</v>
      </c>
      <c r="E174" s="61" t="s">
        <v>371</v>
      </c>
      <c r="F174" s="61" t="s">
        <v>372</v>
      </c>
      <c r="G174" s="61"/>
      <c r="H174" s="61">
        <v>325.83</v>
      </c>
      <c r="I174" s="344" t="s">
        <v>197</v>
      </c>
      <c r="J174" s="61" t="s">
        <v>355</v>
      </c>
      <c r="K174" s="342">
        <f>VLOOKUP($I174,'3. Leistungswerte'!$A$8:$D$45,4,FALSE)</f>
        <v>0</v>
      </c>
      <c r="L174" s="361">
        <v>81516.149999999994</v>
      </c>
      <c r="M174" s="62" t="e">
        <f t="shared" si="6"/>
        <v>#DIV/0!</v>
      </c>
      <c r="N174" s="71">
        <f>'2. SVS'!$C$50</f>
        <v>15</v>
      </c>
      <c r="O174" s="74" t="e">
        <f t="shared" ref="O174:O205" si="9">N174*M174</f>
        <v>#DIV/0!</v>
      </c>
      <c r="P174" s="86"/>
      <c r="Q174" s="87" t="s">
        <v>373</v>
      </c>
    </row>
    <row r="175" spans="1:19" ht="22.8">
      <c r="A175" s="62">
        <v>166</v>
      </c>
      <c r="B175" s="62" t="s">
        <v>369</v>
      </c>
      <c r="C175" s="62" t="s">
        <v>370</v>
      </c>
      <c r="D175" s="62" t="s">
        <v>224</v>
      </c>
      <c r="E175" s="62"/>
      <c r="F175" s="62" t="s">
        <v>289</v>
      </c>
      <c r="G175" s="62" t="s">
        <v>226</v>
      </c>
      <c r="H175" s="62">
        <v>26.12</v>
      </c>
      <c r="I175" s="343" t="s">
        <v>192</v>
      </c>
      <c r="J175" s="62" t="s">
        <v>368</v>
      </c>
      <c r="K175" s="342">
        <f>VLOOKUP($I175,'3. Leistungswerte'!$A$8:$D$45,4,FALSE)</f>
        <v>0</v>
      </c>
      <c r="L175" s="103">
        <v>313.44</v>
      </c>
      <c r="M175" s="62" t="e">
        <f t="shared" si="6"/>
        <v>#DIV/0!</v>
      </c>
      <c r="N175" s="63">
        <f>'2. SVS'!$C$50</f>
        <v>15</v>
      </c>
      <c r="O175" s="75" t="e">
        <f t="shared" si="9"/>
        <v>#DIV/0!</v>
      </c>
      <c r="P175" s="64">
        <v>26.12</v>
      </c>
      <c r="Q175" s="65"/>
    </row>
    <row r="176" spans="1:19" ht="22.8">
      <c r="A176" s="62">
        <v>167</v>
      </c>
      <c r="B176" s="62" t="s">
        <v>369</v>
      </c>
      <c r="C176" s="62" t="s">
        <v>370</v>
      </c>
      <c r="D176" s="62" t="s">
        <v>224</v>
      </c>
      <c r="E176" s="62"/>
      <c r="F176" s="62" t="s">
        <v>228</v>
      </c>
      <c r="G176" s="62" t="s">
        <v>226</v>
      </c>
      <c r="H176" s="62">
        <v>20.48</v>
      </c>
      <c r="I176" s="343" t="s">
        <v>168</v>
      </c>
      <c r="J176" s="62" t="s">
        <v>355</v>
      </c>
      <c r="K176" s="342">
        <f>VLOOKUP($I176,'3. Leistungswerte'!$A$8:$D$45,4,FALSE)</f>
        <v>0</v>
      </c>
      <c r="L176" s="103">
        <v>5123.6899999999996</v>
      </c>
      <c r="M176" s="62" t="e">
        <f t="shared" si="6"/>
        <v>#DIV/0!</v>
      </c>
      <c r="N176" s="63">
        <f>'2. SVS'!$C$50</f>
        <v>15</v>
      </c>
      <c r="O176" s="75" t="e">
        <f t="shared" si="9"/>
        <v>#DIV/0!</v>
      </c>
      <c r="P176" s="64">
        <v>20.48</v>
      </c>
      <c r="Q176" s="65"/>
    </row>
    <row r="177" spans="1:17" ht="22.8">
      <c r="A177" s="62">
        <v>168</v>
      </c>
      <c r="B177" s="62" t="s">
        <v>369</v>
      </c>
      <c r="C177" s="62" t="s">
        <v>370</v>
      </c>
      <c r="D177" s="62" t="s">
        <v>224</v>
      </c>
      <c r="E177" s="62"/>
      <c r="F177" s="62" t="s">
        <v>348</v>
      </c>
      <c r="G177" s="62" t="s">
        <v>357</v>
      </c>
      <c r="H177" s="62">
        <v>4.88</v>
      </c>
      <c r="I177" s="343" t="s">
        <v>168</v>
      </c>
      <c r="J177" s="62" t="s">
        <v>355</v>
      </c>
      <c r="K177" s="342">
        <f>VLOOKUP($I177,'3. Leistungswerte'!$A$8:$D$45,4,FALSE)</f>
        <v>0</v>
      </c>
      <c r="L177" s="103">
        <v>1220.8800000000001</v>
      </c>
      <c r="M177" s="62" t="e">
        <f t="shared" si="6"/>
        <v>#DIV/0!</v>
      </c>
      <c r="N177" s="63">
        <f>'2. SVS'!$C$50</f>
        <v>15</v>
      </c>
      <c r="O177" s="75" t="e">
        <f t="shared" si="9"/>
        <v>#DIV/0!</v>
      </c>
      <c r="P177" s="64"/>
      <c r="Q177" s="65"/>
    </row>
    <row r="178" spans="1:17" ht="22.8">
      <c r="A178" s="62">
        <v>169</v>
      </c>
      <c r="B178" s="62" t="s">
        <v>369</v>
      </c>
      <c r="C178" s="62" t="s">
        <v>370</v>
      </c>
      <c r="D178" s="62" t="s">
        <v>224</v>
      </c>
      <c r="E178" s="62"/>
      <c r="F178" s="62" t="s">
        <v>362</v>
      </c>
      <c r="G178" s="62" t="s">
        <v>226</v>
      </c>
      <c r="H178" s="62">
        <v>15.03</v>
      </c>
      <c r="I178" s="343" t="s">
        <v>150</v>
      </c>
      <c r="J178" s="62" t="s">
        <v>366</v>
      </c>
      <c r="K178" s="342">
        <f>VLOOKUP($I178,'3. Leistungswerte'!$A$8:$D$45,4,FALSE)</f>
        <v>0</v>
      </c>
      <c r="L178" s="103">
        <v>784.27</v>
      </c>
      <c r="M178" s="62" t="e">
        <f t="shared" si="6"/>
        <v>#DIV/0!</v>
      </c>
      <c r="N178" s="63">
        <f>'2. SVS'!$C$50</f>
        <v>15</v>
      </c>
      <c r="O178" s="75" t="e">
        <f t="shared" si="9"/>
        <v>#DIV/0!</v>
      </c>
      <c r="P178" s="64">
        <v>15.03</v>
      </c>
      <c r="Q178" s="65"/>
    </row>
    <row r="179" spans="1:17" ht="22.8">
      <c r="A179" s="62">
        <v>170</v>
      </c>
      <c r="B179" s="62" t="s">
        <v>369</v>
      </c>
      <c r="C179" s="62" t="s">
        <v>370</v>
      </c>
      <c r="D179" s="62" t="s">
        <v>224</v>
      </c>
      <c r="E179" s="62"/>
      <c r="F179" s="62" t="s">
        <v>374</v>
      </c>
      <c r="G179" s="62" t="s">
        <v>229</v>
      </c>
      <c r="H179" s="62">
        <v>2.4</v>
      </c>
      <c r="I179" s="343" t="s">
        <v>192</v>
      </c>
      <c r="J179" s="62" t="s">
        <v>368</v>
      </c>
      <c r="K179" s="342">
        <f>VLOOKUP($I179,'3. Leistungswerte'!$A$8:$D$45,4,FALSE)</f>
        <v>0</v>
      </c>
      <c r="L179" s="103">
        <v>28.8</v>
      </c>
      <c r="M179" s="62" t="e">
        <f t="shared" si="6"/>
        <v>#DIV/0!</v>
      </c>
      <c r="N179" s="63">
        <f>'2. SVS'!$C$50</f>
        <v>15</v>
      </c>
      <c r="O179" s="75" t="e">
        <f t="shared" si="9"/>
        <v>#DIV/0!</v>
      </c>
      <c r="P179" s="64">
        <v>2.4</v>
      </c>
      <c r="Q179" s="65"/>
    </row>
    <row r="180" spans="1:17" ht="22.8">
      <c r="A180" s="62">
        <v>171</v>
      </c>
      <c r="B180" s="62" t="s">
        <v>369</v>
      </c>
      <c r="C180" s="62" t="s">
        <v>370</v>
      </c>
      <c r="D180" s="62" t="s">
        <v>224</v>
      </c>
      <c r="E180" s="62"/>
      <c r="F180" s="62" t="s">
        <v>375</v>
      </c>
      <c r="G180" s="62" t="s">
        <v>229</v>
      </c>
      <c r="H180" s="62">
        <v>2.39</v>
      </c>
      <c r="I180" s="343" t="s">
        <v>603</v>
      </c>
      <c r="J180" s="62" t="s">
        <v>355</v>
      </c>
      <c r="K180" s="342">
        <f>VLOOKUP($I180,'3. Leistungswerte'!$A$8:$D$45,4,FALSE)</f>
        <v>0</v>
      </c>
      <c r="L180" s="103">
        <v>597.92999999999995</v>
      </c>
      <c r="M180" s="62" t="e">
        <f t="shared" si="6"/>
        <v>#DIV/0!</v>
      </c>
      <c r="N180" s="63">
        <f>'2. SVS'!$C$50</f>
        <v>15</v>
      </c>
      <c r="O180" s="75" t="e">
        <f t="shared" si="9"/>
        <v>#DIV/0!</v>
      </c>
      <c r="P180" s="64">
        <v>2.39</v>
      </c>
      <c r="Q180" s="65"/>
    </row>
    <row r="181" spans="1:17" ht="22.8">
      <c r="A181" s="62">
        <v>172</v>
      </c>
      <c r="B181" s="62" t="s">
        <v>369</v>
      </c>
      <c r="C181" s="62" t="s">
        <v>370</v>
      </c>
      <c r="D181" s="62" t="s">
        <v>224</v>
      </c>
      <c r="E181" s="62"/>
      <c r="F181" s="62" t="s">
        <v>362</v>
      </c>
      <c r="G181" s="62" t="s">
        <v>229</v>
      </c>
      <c r="H181" s="62">
        <v>12.78</v>
      </c>
      <c r="I181" s="343" t="s">
        <v>150</v>
      </c>
      <c r="J181" s="62" t="s">
        <v>366</v>
      </c>
      <c r="K181" s="342">
        <f>VLOOKUP($I181,'3. Leistungswerte'!$A$8:$D$45,4,FALSE)</f>
        <v>0</v>
      </c>
      <c r="L181" s="103">
        <v>666.86</v>
      </c>
      <c r="M181" s="62" t="e">
        <f t="shared" si="6"/>
        <v>#DIV/0!</v>
      </c>
      <c r="N181" s="63">
        <f>'2. SVS'!$C$50</f>
        <v>15</v>
      </c>
      <c r="O181" s="75" t="e">
        <f t="shared" si="9"/>
        <v>#DIV/0!</v>
      </c>
      <c r="P181" s="64">
        <v>12.78</v>
      </c>
      <c r="Q181" s="65"/>
    </row>
    <row r="182" spans="1:17" ht="22.8">
      <c r="A182" s="62">
        <v>173</v>
      </c>
      <c r="B182" s="62" t="s">
        <v>369</v>
      </c>
      <c r="C182" s="62" t="s">
        <v>370</v>
      </c>
      <c r="D182" s="62" t="s">
        <v>224</v>
      </c>
      <c r="E182" s="62"/>
      <c r="F182" s="62" t="s">
        <v>376</v>
      </c>
      <c r="G182" s="62" t="s">
        <v>229</v>
      </c>
      <c r="H182" s="62">
        <v>7.9</v>
      </c>
      <c r="I182" s="343" t="s">
        <v>603</v>
      </c>
      <c r="J182" s="62" t="s">
        <v>355</v>
      </c>
      <c r="K182" s="342">
        <f>VLOOKUP($I182,'3. Leistungswerte'!$A$8:$D$45,4,FALSE)</f>
        <v>0</v>
      </c>
      <c r="L182" s="103">
        <v>1976.42</v>
      </c>
      <c r="M182" s="62" t="e">
        <f t="shared" si="6"/>
        <v>#DIV/0!</v>
      </c>
      <c r="N182" s="63">
        <f>'2. SVS'!$C$50</f>
        <v>15</v>
      </c>
      <c r="O182" s="75" t="e">
        <f t="shared" si="9"/>
        <v>#DIV/0!</v>
      </c>
      <c r="P182" s="64">
        <v>7.9</v>
      </c>
      <c r="Q182" s="65"/>
    </row>
    <row r="183" spans="1:17" ht="22.8">
      <c r="A183" s="62">
        <v>174</v>
      </c>
      <c r="B183" s="62" t="s">
        <v>369</v>
      </c>
      <c r="C183" s="62" t="s">
        <v>370</v>
      </c>
      <c r="D183" s="62" t="s">
        <v>224</v>
      </c>
      <c r="E183" s="62"/>
      <c r="F183" s="62" t="s">
        <v>377</v>
      </c>
      <c r="G183" s="62" t="s">
        <v>378</v>
      </c>
      <c r="H183" s="62">
        <v>7</v>
      </c>
      <c r="I183" s="343" t="s">
        <v>603</v>
      </c>
      <c r="J183" s="62" t="s">
        <v>355</v>
      </c>
      <c r="K183" s="342">
        <f>VLOOKUP($I183,'3. Leistungswerte'!$A$8:$D$45,4,FALSE)</f>
        <v>0</v>
      </c>
      <c r="L183" s="103">
        <v>1751.26</v>
      </c>
      <c r="M183" s="62" t="e">
        <f t="shared" si="6"/>
        <v>#DIV/0!</v>
      </c>
      <c r="N183" s="63">
        <f>'2. SVS'!$C$50</f>
        <v>15</v>
      </c>
      <c r="O183" s="75" t="e">
        <f t="shared" si="9"/>
        <v>#DIV/0!</v>
      </c>
      <c r="P183" s="64"/>
      <c r="Q183" s="65"/>
    </row>
    <row r="184" spans="1:17" ht="22.8">
      <c r="A184" s="62">
        <v>175</v>
      </c>
      <c r="B184" s="62" t="s">
        <v>369</v>
      </c>
      <c r="C184" s="62" t="s">
        <v>370</v>
      </c>
      <c r="D184" s="62" t="s">
        <v>224</v>
      </c>
      <c r="E184" s="62"/>
      <c r="F184" s="62" t="s">
        <v>379</v>
      </c>
      <c r="G184" s="62" t="s">
        <v>229</v>
      </c>
      <c r="H184" s="62">
        <v>21.05</v>
      </c>
      <c r="I184" s="343" t="s">
        <v>194</v>
      </c>
      <c r="J184" s="62" t="s">
        <v>355</v>
      </c>
      <c r="K184" s="342">
        <f>VLOOKUP($I184,'3. Leistungswerte'!$A$8:$D$45,4,FALSE)</f>
        <v>0</v>
      </c>
      <c r="L184" s="103">
        <v>5266.29</v>
      </c>
      <c r="M184" s="62" t="e">
        <f t="shared" si="6"/>
        <v>#DIV/0!</v>
      </c>
      <c r="N184" s="63">
        <f>'2. SVS'!$C$50</f>
        <v>15</v>
      </c>
      <c r="O184" s="75" t="e">
        <f t="shared" si="9"/>
        <v>#DIV/0!</v>
      </c>
      <c r="P184" s="64">
        <v>21.05</v>
      </c>
      <c r="Q184" s="65"/>
    </row>
    <row r="185" spans="1:17" ht="22.8">
      <c r="A185" s="62">
        <v>176</v>
      </c>
      <c r="B185" s="62" t="s">
        <v>369</v>
      </c>
      <c r="C185" s="62" t="s">
        <v>370</v>
      </c>
      <c r="D185" s="62" t="s">
        <v>224</v>
      </c>
      <c r="E185" s="62"/>
      <c r="F185" s="62" t="s">
        <v>380</v>
      </c>
      <c r="G185" s="62" t="s">
        <v>229</v>
      </c>
      <c r="H185" s="62">
        <v>8.9</v>
      </c>
      <c r="I185" s="343" t="s">
        <v>197</v>
      </c>
      <c r="J185" s="62" t="s">
        <v>355</v>
      </c>
      <c r="K185" s="342">
        <f>VLOOKUP($I185,'3. Leistungswerte'!$A$8:$D$45,4,FALSE)</f>
        <v>0</v>
      </c>
      <c r="L185" s="103">
        <v>2226.6</v>
      </c>
      <c r="M185" s="62" t="e">
        <f t="shared" si="6"/>
        <v>#DIV/0!</v>
      </c>
      <c r="N185" s="63">
        <f>'2. SVS'!$C$50</f>
        <v>15</v>
      </c>
      <c r="O185" s="75" t="e">
        <f t="shared" si="9"/>
        <v>#DIV/0!</v>
      </c>
      <c r="P185" s="64">
        <v>8.9</v>
      </c>
      <c r="Q185" s="65"/>
    </row>
    <row r="186" spans="1:17" ht="22.8">
      <c r="A186" s="62">
        <v>177</v>
      </c>
      <c r="B186" s="62" t="s">
        <v>369</v>
      </c>
      <c r="C186" s="62" t="s">
        <v>370</v>
      </c>
      <c r="D186" s="62" t="s">
        <v>224</v>
      </c>
      <c r="E186" s="62"/>
      <c r="F186" s="62" t="s">
        <v>375</v>
      </c>
      <c r="G186" s="62" t="s">
        <v>229</v>
      </c>
      <c r="H186" s="62">
        <v>3.17</v>
      </c>
      <c r="I186" s="343" t="s">
        <v>603</v>
      </c>
      <c r="J186" s="62" t="s">
        <v>355</v>
      </c>
      <c r="K186" s="342">
        <f>VLOOKUP($I186,'3. Leistungswerte'!$A$8:$D$45,4,FALSE)</f>
        <v>0</v>
      </c>
      <c r="L186" s="103">
        <v>793.07</v>
      </c>
      <c r="M186" s="62" t="e">
        <f t="shared" si="6"/>
        <v>#DIV/0!</v>
      </c>
      <c r="N186" s="63">
        <f>'2. SVS'!$C$50</f>
        <v>15</v>
      </c>
      <c r="O186" s="75" t="e">
        <f t="shared" si="9"/>
        <v>#DIV/0!</v>
      </c>
      <c r="P186" s="64">
        <v>3.17</v>
      </c>
      <c r="Q186" s="65"/>
    </row>
    <row r="187" spans="1:17" ht="22.8">
      <c r="A187" s="62">
        <v>178</v>
      </c>
      <c r="B187" s="62" t="s">
        <v>369</v>
      </c>
      <c r="C187" s="62" t="s">
        <v>370</v>
      </c>
      <c r="D187" s="62" t="s">
        <v>224</v>
      </c>
      <c r="E187" s="62"/>
      <c r="F187" s="62" t="s">
        <v>238</v>
      </c>
      <c r="G187" s="62" t="s">
        <v>229</v>
      </c>
      <c r="H187" s="62">
        <v>3.5</v>
      </c>
      <c r="I187" s="343" t="s">
        <v>603</v>
      </c>
      <c r="J187" s="62" t="s">
        <v>355</v>
      </c>
      <c r="K187" s="342">
        <f>VLOOKUP($I187,'3. Leistungswerte'!$A$8:$D$45,4,FALSE)</f>
        <v>0</v>
      </c>
      <c r="L187" s="103">
        <v>875.63</v>
      </c>
      <c r="M187" s="62" t="e">
        <f t="shared" si="6"/>
        <v>#DIV/0!</v>
      </c>
      <c r="N187" s="63">
        <f>'2. SVS'!$C$50</f>
        <v>15</v>
      </c>
      <c r="O187" s="75" t="e">
        <f t="shared" si="9"/>
        <v>#DIV/0!</v>
      </c>
      <c r="P187" s="64">
        <v>3.5</v>
      </c>
      <c r="Q187" s="65"/>
    </row>
    <row r="188" spans="1:17" ht="22.8">
      <c r="A188" s="62">
        <v>179</v>
      </c>
      <c r="B188" s="62" t="s">
        <v>369</v>
      </c>
      <c r="C188" s="62" t="s">
        <v>370</v>
      </c>
      <c r="D188" s="62" t="s">
        <v>224</v>
      </c>
      <c r="E188" s="62"/>
      <c r="F188" s="62" t="s">
        <v>239</v>
      </c>
      <c r="G188" s="62" t="s">
        <v>229</v>
      </c>
      <c r="H188" s="62">
        <v>3.5</v>
      </c>
      <c r="I188" s="343" t="s">
        <v>603</v>
      </c>
      <c r="J188" s="62" t="s">
        <v>355</v>
      </c>
      <c r="K188" s="342">
        <f>VLOOKUP($I188,'3. Leistungswerte'!$A$8:$D$45,4,FALSE)</f>
        <v>0</v>
      </c>
      <c r="L188" s="103">
        <v>875.63</v>
      </c>
      <c r="M188" s="62" t="e">
        <f t="shared" si="6"/>
        <v>#DIV/0!</v>
      </c>
      <c r="N188" s="63">
        <f>'2. SVS'!$C$50</f>
        <v>15</v>
      </c>
      <c r="O188" s="75" t="e">
        <f t="shared" si="9"/>
        <v>#DIV/0!</v>
      </c>
      <c r="P188" s="64">
        <v>3.5</v>
      </c>
      <c r="Q188" s="65"/>
    </row>
    <row r="189" spans="1:17" ht="22.8">
      <c r="A189" s="62">
        <v>180</v>
      </c>
      <c r="B189" s="62" t="s">
        <v>369</v>
      </c>
      <c r="C189" s="62" t="s">
        <v>370</v>
      </c>
      <c r="D189" s="62" t="s">
        <v>224</v>
      </c>
      <c r="E189" s="62"/>
      <c r="F189" s="62" t="s">
        <v>228</v>
      </c>
      <c r="G189" s="62" t="s">
        <v>226</v>
      </c>
      <c r="H189" s="62">
        <v>23.95</v>
      </c>
      <c r="I189" s="343" t="s">
        <v>168</v>
      </c>
      <c r="J189" s="62" t="s">
        <v>355</v>
      </c>
      <c r="K189" s="342">
        <f>VLOOKUP($I189,'3. Leistungswerte'!$A$8:$D$45,4,FALSE)</f>
        <v>0</v>
      </c>
      <c r="L189" s="103">
        <v>5991.81</v>
      </c>
      <c r="M189" s="62" t="e">
        <f t="shared" si="6"/>
        <v>#DIV/0!</v>
      </c>
      <c r="N189" s="63">
        <f>'2. SVS'!$C$50</f>
        <v>15</v>
      </c>
      <c r="O189" s="75" t="e">
        <f t="shared" si="9"/>
        <v>#DIV/0!</v>
      </c>
      <c r="P189" s="64">
        <v>23.95</v>
      </c>
      <c r="Q189" s="65"/>
    </row>
    <row r="190" spans="1:17" ht="22.8">
      <c r="A190" s="62">
        <v>181</v>
      </c>
      <c r="B190" s="62" t="s">
        <v>369</v>
      </c>
      <c r="C190" s="62" t="s">
        <v>370</v>
      </c>
      <c r="D190" s="62" t="s">
        <v>224</v>
      </c>
      <c r="E190" s="62"/>
      <c r="F190" s="62" t="s">
        <v>381</v>
      </c>
      <c r="G190" s="62" t="s">
        <v>229</v>
      </c>
      <c r="H190" s="62">
        <v>13</v>
      </c>
      <c r="I190" s="343" t="s">
        <v>194</v>
      </c>
      <c r="J190" s="62" t="s">
        <v>355</v>
      </c>
      <c r="K190" s="342">
        <f>VLOOKUP($I190,'3. Leistungswerte'!$A$8:$D$45,4,FALSE)</f>
        <v>0</v>
      </c>
      <c r="L190" s="103">
        <v>3252.34</v>
      </c>
      <c r="M190" s="62" t="e">
        <f t="shared" si="6"/>
        <v>#DIV/0!</v>
      </c>
      <c r="N190" s="63">
        <f>'2. SVS'!$C$50</f>
        <v>15</v>
      </c>
      <c r="O190" s="75" t="e">
        <f t="shared" si="9"/>
        <v>#DIV/0!</v>
      </c>
      <c r="P190" s="64">
        <v>13</v>
      </c>
      <c r="Q190" s="65"/>
    </row>
    <row r="191" spans="1:17" ht="22.8">
      <c r="A191" s="62">
        <v>182</v>
      </c>
      <c r="B191" s="62" t="s">
        <v>369</v>
      </c>
      <c r="C191" s="62" t="s">
        <v>370</v>
      </c>
      <c r="D191" s="62" t="s">
        <v>224</v>
      </c>
      <c r="E191" s="62"/>
      <c r="F191" s="62" t="s">
        <v>376</v>
      </c>
      <c r="G191" s="62" t="s">
        <v>229</v>
      </c>
      <c r="H191" s="62">
        <v>7.86</v>
      </c>
      <c r="I191" s="343" t="s">
        <v>603</v>
      </c>
      <c r="J191" s="62" t="s">
        <v>355</v>
      </c>
      <c r="K191" s="342">
        <f>VLOOKUP($I191,'3. Leistungswerte'!$A$8:$D$45,4,FALSE)</f>
        <v>0</v>
      </c>
      <c r="L191" s="103">
        <v>1966.41</v>
      </c>
      <c r="M191" s="62" t="e">
        <f t="shared" si="6"/>
        <v>#DIV/0!</v>
      </c>
      <c r="N191" s="63">
        <f>'2. SVS'!$C$50</f>
        <v>15</v>
      </c>
      <c r="O191" s="75" t="e">
        <f t="shared" si="9"/>
        <v>#DIV/0!</v>
      </c>
      <c r="P191" s="64">
        <v>7.86</v>
      </c>
      <c r="Q191" s="65"/>
    </row>
    <row r="192" spans="1:17" ht="22.8">
      <c r="A192" s="62">
        <v>183</v>
      </c>
      <c r="B192" s="62" t="s">
        <v>369</v>
      </c>
      <c r="C192" s="62" t="s">
        <v>370</v>
      </c>
      <c r="D192" s="62" t="s">
        <v>224</v>
      </c>
      <c r="E192" s="62"/>
      <c r="F192" s="62" t="s">
        <v>382</v>
      </c>
      <c r="G192" s="62" t="s">
        <v>229</v>
      </c>
      <c r="H192" s="62">
        <v>11.6</v>
      </c>
      <c r="I192" s="343" t="s">
        <v>194</v>
      </c>
      <c r="J192" s="62" t="s">
        <v>355</v>
      </c>
      <c r="K192" s="342">
        <f>VLOOKUP($I192,'3. Leistungswerte'!$A$8:$D$45,4,FALSE)</f>
        <v>0</v>
      </c>
      <c r="L192" s="103">
        <v>2902.09</v>
      </c>
      <c r="M192" s="62" t="e">
        <f t="shared" si="6"/>
        <v>#DIV/0!</v>
      </c>
      <c r="N192" s="63">
        <f>'2. SVS'!$C$50</f>
        <v>15</v>
      </c>
      <c r="O192" s="75" t="e">
        <f t="shared" si="9"/>
        <v>#DIV/0!</v>
      </c>
      <c r="P192" s="64">
        <v>11.6</v>
      </c>
      <c r="Q192" s="65"/>
    </row>
    <row r="193" spans="1:17" ht="22.8">
      <c r="A193" s="62">
        <v>184</v>
      </c>
      <c r="B193" s="62" t="s">
        <v>369</v>
      </c>
      <c r="C193" s="62" t="s">
        <v>370</v>
      </c>
      <c r="D193" s="62" t="s">
        <v>224</v>
      </c>
      <c r="E193" s="62"/>
      <c r="F193" s="62" t="s">
        <v>376</v>
      </c>
      <c r="G193" s="62" t="s">
        <v>229</v>
      </c>
      <c r="H193" s="62">
        <v>7.77</v>
      </c>
      <c r="I193" s="343" t="s">
        <v>603</v>
      </c>
      <c r="J193" s="62" t="s">
        <v>355</v>
      </c>
      <c r="K193" s="342">
        <f>VLOOKUP($I193,'3. Leistungswerte'!$A$8:$D$45,4,FALSE)</f>
        <v>0</v>
      </c>
      <c r="L193" s="103">
        <v>1943.9</v>
      </c>
      <c r="M193" s="62" t="e">
        <f t="shared" si="6"/>
        <v>#DIV/0!</v>
      </c>
      <c r="N193" s="63">
        <f>'2. SVS'!$C$50</f>
        <v>15</v>
      </c>
      <c r="O193" s="75" t="e">
        <f t="shared" si="9"/>
        <v>#DIV/0!</v>
      </c>
      <c r="P193" s="64">
        <v>7.77</v>
      </c>
      <c r="Q193" s="65"/>
    </row>
    <row r="194" spans="1:17" ht="22.8">
      <c r="A194" s="62">
        <v>185</v>
      </c>
      <c r="B194" s="62" t="s">
        <v>369</v>
      </c>
      <c r="C194" s="62" t="s">
        <v>370</v>
      </c>
      <c r="D194" s="62" t="s">
        <v>224</v>
      </c>
      <c r="E194" s="62"/>
      <c r="F194" s="62" t="s">
        <v>375</v>
      </c>
      <c r="G194" s="62" t="s">
        <v>229</v>
      </c>
      <c r="H194" s="62">
        <v>2.99</v>
      </c>
      <c r="I194" s="343" t="s">
        <v>603</v>
      </c>
      <c r="J194" s="62" t="s">
        <v>355</v>
      </c>
      <c r="K194" s="342">
        <f>VLOOKUP($I194,'3. Leistungswerte'!$A$8:$D$45,4,FALSE)</f>
        <v>0</v>
      </c>
      <c r="L194" s="103">
        <v>748.04</v>
      </c>
      <c r="M194" s="62" t="e">
        <f t="shared" si="6"/>
        <v>#DIV/0!</v>
      </c>
      <c r="N194" s="63">
        <f>'2. SVS'!$C$50</f>
        <v>15</v>
      </c>
      <c r="O194" s="75" t="e">
        <f t="shared" si="9"/>
        <v>#DIV/0!</v>
      </c>
      <c r="P194" s="64">
        <v>2.99</v>
      </c>
      <c r="Q194" s="65"/>
    </row>
    <row r="195" spans="1:17" ht="22.8">
      <c r="A195" s="62">
        <v>186</v>
      </c>
      <c r="B195" s="62" t="s">
        <v>369</v>
      </c>
      <c r="C195" s="62" t="s">
        <v>370</v>
      </c>
      <c r="D195" s="62" t="s">
        <v>224</v>
      </c>
      <c r="E195" s="62"/>
      <c r="F195" s="62" t="s">
        <v>228</v>
      </c>
      <c r="G195" s="62" t="s">
        <v>226</v>
      </c>
      <c r="H195" s="62">
        <v>12.27</v>
      </c>
      <c r="I195" s="343" t="s">
        <v>168</v>
      </c>
      <c r="J195" s="62" t="s">
        <v>355</v>
      </c>
      <c r="K195" s="342">
        <f>VLOOKUP($I195,'3. Leistungswerte'!$A$8:$D$45,4,FALSE)</f>
        <v>0</v>
      </c>
      <c r="L195" s="103">
        <v>3069.71</v>
      </c>
      <c r="M195" s="62" t="e">
        <f t="shared" si="6"/>
        <v>#DIV/0!</v>
      </c>
      <c r="N195" s="63">
        <f>'2. SVS'!$C$50</f>
        <v>15</v>
      </c>
      <c r="O195" s="75" t="e">
        <f t="shared" si="9"/>
        <v>#DIV/0!</v>
      </c>
      <c r="P195" s="64">
        <v>12.27</v>
      </c>
      <c r="Q195" s="65"/>
    </row>
    <row r="196" spans="1:17" ht="22.8">
      <c r="A196" s="62">
        <v>187</v>
      </c>
      <c r="B196" s="62" t="s">
        <v>369</v>
      </c>
      <c r="C196" s="62" t="s">
        <v>370</v>
      </c>
      <c r="D196" s="62" t="s">
        <v>224</v>
      </c>
      <c r="E196" s="62"/>
      <c r="F196" s="62" t="s">
        <v>228</v>
      </c>
      <c r="G196" s="62" t="s">
        <v>226</v>
      </c>
      <c r="H196" s="62">
        <v>26.4</v>
      </c>
      <c r="I196" s="343" t="s">
        <v>168</v>
      </c>
      <c r="J196" s="62" t="s">
        <v>355</v>
      </c>
      <c r="K196" s="342">
        <f>VLOOKUP($I196,'3. Leistungswerte'!$A$8:$D$45,4,FALSE)</f>
        <v>0</v>
      </c>
      <c r="L196" s="103">
        <v>6604.75</v>
      </c>
      <c r="M196" s="62" t="e">
        <f t="shared" si="6"/>
        <v>#DIV/0!</v>
      </c>
      <c r="N196" s="63">
        <f>'2. SVS'!$C$50</f>
        <v>15</v>
      </c>
      <c r="O196" s="75" t="e">
        <f t="shared" si="9"/>
        <v>#DIV/0!</v>
      </c>
      <c r="P196" s="64">
        <v>26.4</v>
      </c>
      <c r="Q196" s="65"/>
    </row>
    <row r="197" spans="1:17" ht="22.8">
      <c r="A197" s="62">
        <v>188</v>
      </c>
      <c r="B197" s="62" t="s">
        <v>369</v>
      </c>
      <c r="C197" s="62" t="s">
        <v>370</v>
      </c>
      <c r="D197" s="62" t="s">
        <v>224</v>
      </c>
      <c r="E197" s="62"/>
      <c r="F197" s="62" t="s">
        <v>367</v>
      </c>
      <c r="G197" s="62" t="s">
        <v>226</v>
      </c>
      <c r="H197" s="62">
        <v>15.11</v>
      </c>
      <c r="I197" s="343" t="s">
        <v>192</v>
      </c>
      <c r="J197" s="62" t="s">
        <v>368</v>
      </c>
      <c r="K197" s="342">
        <f>VLOOKUP($I197,'3. Leistungswerte'!$A$8:$D$45,4,FALSE)</f>
        <v>0</v>
      </c>
      <c r="L197" s="103">
        <v>181.32</v>
      </c>
      <c r="M197" s="62" t="e">
        <f t="shared" si="6"/>
        <v>#DIV/0!</v>
      </c>
      <c r="N197" s="63">
        <f>'2. SVS'!$C$50</f>
        <v>15</v>
      </c>
      <c r="O197" s="75" t="e">
        <f t="shared" si="9"/>
        <v>#DIV/0!</v>
      </c>
      <c r="P197" s="64">
        <v>15.11</v>
      </c>
      <c r="Q197" s="65"/>
    </row>
    <row r="198" spans="1:17" ht="22.8">
      <c r="A198" s="62">
        <v>189</v>
      </c>
      <c r="B198" s="62" t="s">
        <v>369</v>
      </c>
      <c r="C198" s="62" t="s">
        <v>370</v>
      </c>
      <c r="D198" s="62" t="s">
        <v>224</v>
      </c>
      <c r="E198" s="62"/>
      <c r="F198" s="62" t="s">
        <v>247</v>
      </c>
      <c r="G198" s="62" t="s">
        <v>199</v>
      </c>
      <c r="H198" s="62">
        <v>0</v>
      </c>
      <c r="I198" s="343" t="s">
        <v>199</v>
      </c>
      <c r="J198" s="62" t="s">
        <v>248</v>
      </c>
      <c r="K198" s="342">
        <f>VLOOKUP($I198,'3. Leistungswerte'!$A$8:$D$45,4,FALSE)</f>
        <v>0</v>
      </c>
      <c r="L198" s="103">
        <v>0</v>
      </c>
      <c r="M198" s="62">
        <v>0</v>
      </c>
      <c r="N198" s="63">
        <f>'2. SVS'!$C$50</f>
        <v>15</v>
      </c>
      <c r="O198" s="75">
        <v>0</v>
      </c>
      <c r="P198" s="64"/>
      <c r="Q198" s="65"/>
    </row>
    <row r="199" spans="1:17" ht="79.8">
      <c r="A199" s="62">
        <v>190</v>
      </c>
      <c r="B199" s="62" t="s">
        <v>369</v>
      </c>
      <c r="C199" s="62" t="s">
        <v>370</v>
      </c>
      <c r="D199" s="62" t="s">
        <v>224</v>
      </c>
      <c r="E199" s="62"/>
      <c r="F199" s="62" t="s">
        <v>372</v>
      </c>
      <c r="G199" s="62"/>
      <c r="H199" s="62">
        <v>306.95999999999998</v>
      </c>
      <c r="I199" s="343" t="s">
        <v>197</v>
      </c>
      <c r="J199" s="62" t="s">
        <v>355</v>
      </c>
      <c r="K199" s="342">
        <f>VLOOKUP($I199,'3. Leistungswerte'!$A$8:$D$45,4,FALSE)</f>
        <v>0</v>
      </c>
      <c r="L199" s="103">
        <v>76795.25</v>
      </c>
      <c r="M199" s="62" t="e">
        <f t="shared" si="6"/>
        <v>#DIV/0!</v>
      </c>
      <c r="N199" s="63">
        <f>'2. SVS'!$C$50</f>
        <v>15</v>
      </c>
      <c r="O199" s="75" t="e">
        <f t="shared" si="9"/>
        <v>#DIV/0!</v>
      </c>
      <c r="P199" s="64"/>
      <c r="Q199" s="65" t="s">
        <v>373</v>
      </c>
    </row>
    <row r="200" spans="1:17" ht="22.8">
      <c r="A200" s="62">
        <v>191</v>
      </c>
      <c r="B200" s="62" t="s">
        <v>369</v>
      </c>
      <c r="C200" s="62" t="s">
        <v>370</v>
      </c>
      <c r="D200" s="62" t="s">
        <v>224</v>
      </c>
      <c r="E200" s="62"/>
      <c r="F200" s="62" t="s">
        <v>362</v>
      </c>
      <c r="G200" s="62" t="s">
        <v>226</v>
      </c>
      <c r="H200" s="62">
        <v>16.91</v>
      </c>
      <c r="I200" s="343" t="s">
        <v>150</v>
      </c>
      <c r="J200" s="62" t="s">
        <v>366</v>
      </c>
      <c r="K200" s="342">
        <f>VLOOKUP($I200,'3. Leistungswerte'!$A$8:$D$45,4,FALSE)</f>
        <v>0</v>
      </c>
      <c r="L200" s="103">
        <v>882.36</v>
      </c>
      <c r="M200" s="62" t="e">
        <f t="shared" si="6"/>
        <v>#DIV/0!</v>
      </c>
      <c r="N200" s="63">
        <f>'2. SVS'!$C$50</f>
        <v>15</v>
      </c>
      <c r="O200" s="75" t="e">
        <f t="shared" si="9"/>
        <v>#DIV/0!</v>
      </c>
      <c r="P200" s="64">
        <v>16.91</v>
      </c>
      <c r="Q200" s="65"/>
    </row>
    <row r="201" spans="1:17" ht="22.8">
      <c r="A201" s="62">
        <v>192</v>
      </c>
      <c r="B201" s="62" t="s">
        <v>369</v>
      </c>
      <c r="C201" s="62" t="s">
        <v>370</v>
      </c>
      <c r="D201" s="62" t="s">
        <v>224</v>
      </c>
      <c r="E201" s="62"/>
      <c r="F201" s="62" t="s">
        <v>383</v>
      </c>
      <c r="G201" s="62" t="s">
        <v>226</v>
      </c>
      <c r="H201" s="62">
        <v>19.5</v>
      </c>
      <c r="I201" s="343" t="s">
        <v>194</v>
      </c>
      <c r="J201" s="62" t="s">
        <v>355</v>
      </c>
      <c r="K201" s="342">
        <f>VLOOKUP($I201,'3. Leistungswerte'!$A$8:$D$45,4,FALSE)</f>
        <v>0</v>
      </c>
      <c r="L201" s="103">
        <v>4878.51</v>
      </c>
      <c r="M201" s="62" t="e">
        <f t="shared" si="6"/>
        <v>#DIV/0!</v>
      </c>
      <c r="N201" s="63">
        <f>'2. SVS'!$C$50</f>
        <v>15</v>
      </c>
      <c r="O201" s="75" t="e">
        <f t="shared" si="9"/>
        <v>#DIV/0!</v>
      </c>
      <c r="P201" s="64">
        <v>19.5</v>
      </c>
      <c r="Q201" s="65"/>
    </row>
    <row r="202" spans="1:17" ht="22.8">
      <c r="A202" s="62">
        <v>193</v>
      </c>
      <c r="B202" s="62" t="s">
        <v>369</v>
      </c>
      <c r="C202" s="62" t="s">
        <v>370</v>
      </c>
      <c r="D202" s="62" t="s">
        <v>224</v>
      </c>
      <c r="E202" s="62"/>
      <c r="F202" s="62" t="s">
        <v>367</v>
      </c>
      <c r="G202" s="62" t="s">
        <v>226</v>
      </c>
      <c r="H202" s="62">
        <v>39.68</v>
      </c>
      <c r="I202" s="343" t="s">
        <v>192</v>
      </c>
      <c r="J202" s="62" t="s">
        <v>368</v>
      </c>
      <c r="K202" s="342">
        <f>VLOOKUP($I202,'3. Leistungswerte'!$A$8:$D$45,4,FALSE)</f>
        <v>0</v>
      </c>
      <c r="L202" s="103">
        <v>476.16</v>
      </c>
      <c r="M202" s="62" t="e">
        <f t="shared" si="6"/>
        <v>#DIV/0!</v>
      </c>
      <c r="N202" s="63">
        <f>'2. SVS'!$C$50</f>
        <v>15</v>
      </c>
      <c r="O202" s="75" t="e">
        <f t="shared" si="9"/>
        <v>#DIV/0!</v>
      </c>
      <c r="P202" s="64">
        <v>39.68</v>
      </c>
      <c r="Q202" s="65"/>
    </row>
    <row r="203" spans="1:17" ht="22.8">
      <c r="A203" s="62">
        <v>194</v>
      </c>
      <c r="B203" s="62" t="s">
        <v>369</v>
      </c>
      <c r="C203" s="62" t="s">
        <v>384</v>
      </c>
      <c r="D203" s="62" t="s">
        <v>224</v>
      </c>
      <c r="E203" s="62"/>
      <c r="F203" s="62" t="s">
        <v>228</v>
      </c>
      <c r="G203" s="62" t="s">
        <v>226</v>
      </c>
      <c r="H203" s="62">
        <v>30.72</v>
      </c>
      <c r="I203" s="343" t="s">
        <v>168</v>
      </c>
      <c r="J203" s="62" t="s">
        <v>355</v>
      </c>
      <c r="K203" s="342">
        <f>VLOOKUP($I203,'3. Leistungswerte'!$A$8:$D$45,4,FALSE)</f>
        <v>0</v>
      </c>
      <c r="L203" s="103">
        <v>7685.53</v>
      </c>
      <c r="M203" s="62" t="e">
        <f t="shared" ref="M203:M266" si="10">L203/K203</f>
        <v>#DIV/0!</v>
      </c>
      <c r="N203" s="63">
        <f>'2. SVS'!$C$50</f>
        <v>15</v>
      </c>
      <c r="O203" s="75" t="e">
        <f t="shared" si="9"/>
        <v>#DIV/0!</v>
      </c>
      <c r="P203" s="64">
        <v>30.72</v>
      </c>
      <c r="Q203" s="65" t="s">
        <v>385</v>
      </c>
    </row>
    <row r="204" spans="1:17" ht="22.8">
      <c r="A204" s="62">
        <v>195</v>
      </c>
      <c r="B204" s="62" t="s">
        <v>369</v>
      </c>
      <c r="C204" s="62" t="s">
        <v>384</v>
      </c>
      <c r="D204" s="62" t="s">
        <v>224</v>
      </c>
      <c r="E204" s="62"/>
      <c r="F204" s="62" t="s">
        <v>293</v>
      </c>
      <c r="G204" s="62" t="s">
        <v>229</v>
      </c>
      <c r="H204" s="62">
        <v>7.03</v>
      </c>
      <c r="I204" s="343" t="s">
        <v>194</v>
      </c>
      <c r="J204" s="62" t="s">
        <v>355</v>
      </c>
      <c r="K204" s="342">
        <f>VLOOKUP($I204,'3. Leistungswerte'!$A$8:$D$45,4,FALSE)</f>
        <v>0</v>
      </c>
      <c r="L204" s="103">
        <v>1758.77</v>
      </c>
      <c r="M204" s="62" t="e">
        <f t="shared" si="10"/>
        <v>#DIV/0!</v>
      </c>
      <c r="N204" s="63">
        <f>'2. SVS'!$C$50</f>
        <v>15</v>
      </c>
      <c r="O204" s="75" t="e">
        <f t="shared" si="9"/>
        <v>#DIV/0!</v>
      </c>
      <c r="P204" s="64">
        <v>7.03</v>
      </c>
      <c r="Q204" s="65" t="s">
        <v>385</v>
      </c>
    </row>
    <row r="205" spans="1:17" ht="22.8">
      <c r="A205" s="62">
        <v>196</v>
      </c>
      <c r="B205" s="62" t="s">
        <v>369</v>
      </c>
      <c r="C205" s="62" t="s">
        <v>384</v>
      </c>
      <c r="D205" s="62" t="s">
        <v>224</v>
      </c>
      <c r="E205" s="62"/>
      <c r="F205" s="62" t="s">
        <v>293</v>
      </c>
      <c r="G205" s="62" t="s">
        <v>229</v>
      </c>
      <c r="H205" s="62">
        <v>6.82</v>
      </c>
      <c r="I205" s="343" t="s">
        <v>194</v>
      </c>
      <c r="J205" s="62" t="s">
        <v>355</v>
      </c>
      <c r="K205" s="342">
        <f>VLOOKUP($I205,'3. Leistungswerte'!$A$8:$D$45,4,FALSE)</f>
        <v>0</v>
      </c>
      <c r="L205" s="103">
        <v>1706.23</v>
      </c>
      <c r="M205" s="62" t="e">
        <f t="shared" si="10"/>
        <v>#DIV/0!</v>
      </c>
      <c r="N205" s="63">
        <f>'2. SVS'!$C$50</f>
        <v>15</v>
      </c>
      <c r="O205" s="75" t="e">
        <f t="shared" si="9"/>
        <v>#DIV/0!</v>
      </c>
      <c r="P205" s="64">
        <v>6.82</v>
      </c>
      <c r="Q205" s="65" t="s">
        <v>385</v>
      </c>
    </row>
    <row r="206" spans="1:17" ht="22.8">
      <c r="A206" s="62">
        <v>197</v>
      </c>
      <c r="B206" s="62" t="s">
        <v>369</v>
      </c>
      <c r="C206" s="62" t="s">
        <v>384</v>
      </c>
      <c r="D206" s="62" t="s">
        <v>224</v>
      </c>
      <c r="E206" s="62"/>
      <c r="F206" s="62" t="s">
        <v>376</v>
      </c>
      <c r="G206" s="62" t="s">
        <v>229</v>
      </c>
      <c r="H206" s="62">
        <v>13.81</v>
      </c>
      <c r="I206" s="343" t="s">
        <v>603</v>
      </c>
      <c r="J206" s="62" t="s">
        <v>355</v>
      </c>
      <c r="K206" s="342">
        <f>VLOOKUP($I206,'3. Leistungswerte'!$A$8:$D$45,4,FALSE)</f>
        <v>0</v>
      </c>
      <c r="L206" s="103">
        <v>3454.99</v>
      </c>
      <c r="M206" s="62" t="e">
        <f t="shared" si="10"/>
        <v>#DIV/0!</v>
      </c>
      <c r="N206" s="63">
        <f>'2. SVS'!$C$50</f>
        <v>15</v>
      </c>
      <c r="O206" s="75" t="e">
        <f t="shared" ref="O206:O237" si="11">N206*M206</f>
        <v>#DIV/0!</v>
      </c>
      <c r="P206" s="64">
        <v>13.81</v>
      </c>
      <c r="Q206" s="65" t="s">
        <v>385</v>
      </c>
    </row>
    <row r="207" spans="1:17" ht="22.8">
      <c r="A207" s="62">
        <v>198</v>
      </c>
      <c r="B207" s="62" t="s">
        <v>369</v>
      </c>
      <c r="C207" s="62" t="s">
        <v>384</v>
      </c>
      <c r="D207" s="62" t="s">
        <v>224</v>
      </c>
      <c r="E207" s="62"/>
      <c r="F207" s="62" t="s">
        <v>375</v>
      </c>
      <c r="G207" s="62" t="s">
        <v>229</v>
      </c>
      <c r="H207" s="62">
        <v>3.59</v>
      </c>
      <c r="I207" s="343" t="s">
        <v>603</v>
      </c>
      <c r="J207" s="62" t="s">
        <v>355</v>
      </c>
      <c r="K207" s="342">
        <f>VLOOKUP($I207,'3. Leistungswerte'!$A$8:$D$45,4,FALSE)</f>
        <v>0</v>
      </c>
      <c r="L207" s="103">
        <v>898.15</v>
      </c>
      <c r="M207" s="62" t="e">
        <f t="shared" si="10"/>
        <v>#DIV/0!</v>
      </c>
      <c r="N207" s="63">
        <f>'2. SVS'!$C$50</f>
        <v>15</v>
      </c>
      <c r="O207" s="75" t="e">
        <f t="shared" si="11"/>
        <v>#DIV/0!</v>
      </c>
      <c r="P207" s="64">
        <v>3.59</v>
      </c>
      <c r="Q207" s="65" t="s">
        <v>385</v>
      </c>
    </row>
    <row r="208" spans="1:17" ht="22.8">
      <c r="A208" s="62">
        <v>199</v>
      </c>
      <c r="B208" s="62" t="s">
        <v>369</v>
      </c>
      <c r="C208" s="62" t="s">
        <v>384</v>
      </c>
      <c r="D208" s="62" t="s">
        <v>224</v>
      </c>
      <c r="E208" s="62"/>
      <c r="F208" s="62" t="s">
        <v>228</v>
      </c>
      <c r="G208" s="62" t="s">
        <v>226</v>
      </c>
      <c r="H208" s="62">
        <v>21.2</v>
      </c>
      <c r="I208" s="343" t="s">
        <v>168</v>
      </c>
      <c r="J208" s="62" t="s">
        <v>355</v>
      </c>
      <c r="K208" s="342">
        <f>VLOOKUP($I208,'3. Leistungswerte'!$A$8:$D$45,4,FALSE)</f>
        <v>0</v>
      </c>
      <c r="L208" s="103">
        <v>5303.82</v>
      </c>
      <c r="M208" s="62" t="e">
        <f t="shared" si="10"/>
        <v>#DIV/0!</v>
      </c>
      <c r="N208" s="63">
        <f>'2. SVS'!$C$50</f>
        <v>15</v>
      </c>
      <c r="O208" s="75" t="e">
        <f t="shared" si="11"/>
        <v>#DIV/0!</v>
      </c>
      <c r="P208" s="64">
        <v>21.2</v>
      </c>
      <c r="Q208" s="65"/>
    </row>
    <row r="209" spans="1:17" ht="22.8">
      <c r="A209" s="62">
        <v>200</v>
      </c>
      <c r="B209" s="62" t="s">
        <v>369</v>
      </c>
      <c r="C209" s="62" t="s">
        <v>384</v>
      </c>
      <c r="D209" s="62" t="s">
        <v>224</v>
      </c>
      <c r="E209" s="62"/>
      <c r="F209" s="62" t="s">
        <v>386</v>
      </c>
      <c r="G209" s="62" t="s">
        <v>387</v>
      </c>
      <c r="H209" s="62">
        <v>218.31</v>
      </c>
      <c r="I209" s="343" t="s">
        <v>197</v>
      </c>
      <c r="J209" s="62" t="s">
        <v>355</v>
      </c>
      <c r="K209" s="342">
        <f>VLOOKUP($I209,'3. Leistungswerte'!$A$8:$D$45,4,FALSE)</f>
        <v>0</v>
      </c>
      <c r="L209" s="103">
        <v>54616.800000000003</v>
      </c>
      <c r="M209" s="62" t="e">
        <f t="shared" si="10"/>
        <v>#DIV/0!</v>
      </c>
      <c r="N209" s="63">
        <f>'2. SVS'!$C$50</f>
        <v>15</v>
      </c>
      <c r="O209" s="75" t="e">
        <f t="shared" si="11"/>
        <v>#DIV/0!</v>
      </c>
      <c r="P209" s="64"/>
      <c r="Q209" s="65"/>
    </row>
    <row r="210" spans="1:17" ht="22.8">
      <c r="A210" s="62">
        <v>201</v>
      </c>
      <c r="B210" s="62" t="s">
        <v>369</v>
      </c>
      <c r="C210" s="62" t="s">
        <v>384</v>
      </c>
      <c r="D210" s="62" t="s">
        <v>224</v>
      </c>
      <c r="E210" s="62"/>
      <c r="F210" s="62" t="s">
        <v>289</v>
      </c>
      <c r="G210" s="62" t="s">
        <v>387</v>
      </c>
      <c r="H210" s="62">
        <v>20.5</v>
      </c>
      <c r="I210" s="343" t="s">
        <v>192</v>
      </c>
      <c r="J210" s="62" t="s">
        <v>368</v>
      </c>
      <c r="K210" s="342">
        <f>VLOOKUP($I210,'3. Leistungswerte'!$A$8:$D$45,4,FALSE)</f>
        <v>0</v>
      </c>
      <c r="L210" s="103">
        <v>246</v>
      </c>
      <c r="M210" s="62" t="e">
        <f t="shared" si="10"/>
        <v>#DIV/0!</v>
      </c>
      <c r="N210" s="63">
        <f>'2. SVS'!$C$50</f>
        <v>15</v>
      </c>
      <c r="O210" s="75" t="e">
        <f t="shared" si="11"/>
        <v>#DIV/0!</v>
      </c>
      <c r="P210" s="64"/>
      <c r="Q210" s="65"/>
    </row>
    <row r="211" spans="1:17" ht="22.8">
      <c r="A211" s="62">
        <v>202</v>
      </c>
      <c r="B211" s="62" t="s">
        <v>369</v>
      </c>
      <c r="C211" s="62" t="s">
        <v>384</v>
      </c>
      <c r="D211" s="62" t="s">
        <v>224</v>
      </c>
      <c r="E211" s="62"/>
      <c r="F211" s="62" t="s">
        <v>228</v>
      </c>
      <c r="G211" s="62" t="s">
        <v>229</v>
      </c>
      <c r="H211" s="62">
        <v>76.36</v>
      </c>
      <c r="I211" s="343" t="s">
        <v>168</v>
      </c>
      <c r="J211" s="62" t="s">
        <v>355</v>
      </c>
      <c r="K211" s="342">
        <f>VLOOKUP($I211,'3. Leistungswerte'!$A$8:$D$45,4,FALSE)</f>
        <v>0</v>
      </c>
      <c r="L211" s="103">
        <v>19103.740000000002</v>
      </c>
      <c r="M211" s="62" t="e">
        <f t="shared" si="10"/>
        <v>#DIV/0!</v>
      </c>
      <c r="N211" s="63">
        <f>'2. SVS'!$C$50</f>
        <v>15</v>
      </c>
      <c r="O211" s="75" t="e">
        <f t="shared" si="11"/>
        <v>#DIV/0!</v>
      </c>
      <c r="P211" s="64">
        <v>76.36</v>
      </c>
      <c r="Q211" s="65" t="s">
        <v>388</v>
      </c>
    </row>
    <row r="212" spans="1:17" ht="22.8">
      <c r="A212" s="62">
        <v>203</v>
      </c>
      <c r="B212" s="62" t="s">
        <v>369</v>
      </c>
      <c r="C212" s="62" t="s">
        <v>384</v>
      </c>
      <c r="D212" s="62" t="s">
        <v>224</v>
      </c>
      <c r="E212" s="62"/>
      <c r="F212" s="62" t="s">
        <v>228</v>
      </c>
      <c r="G212" s="62" t="s">
        <v>226</v>
      </c>
      <c r="H212" s="62">
        <v>56.31</v>
      </c>
      <c r="I212" s="343" t="s">
        <v>168</v>
      </c>
      <c r="J212" s="62" t="s">
        <v>355</v>
      </c>
      <c r="K212" s="342">
        <f>VLOOKUP($I212,'3. Leistungswerte'!$A$8:$D$45,4,FALSE)</f>
        <v>0</v>
      </c>
      <c r="L212" s="103">
        <v>14087.64</v>
      </c>
      <c r="M212" s="62" t="e">
        <f t="shared" si="10"/>
        <v>#DIV/0!</v>
      </c>
      <c r="N212" s="63">
        <f>'2. SVS'!$C$50</f>
        <v>15</v>
      </c>
      <c r="O212" s="75" t="e">
        <f t="shared" si="11"/>
        <v>#DIV/0!</v>
      </c>
      <c r="P212" s="64">
        <v>56.31</v>
      </c>
      <c r="Q212" s="65" t="s">
        <v>389</v>
      </c>
    </row>
    <row r="213" spans="1:17" ht="22.8">
      <c r="A213" s="62">
        <v>204</v>
      </c>
      <c r="B213" s="62" t="s">
        <v>369</v>
      </c>
      <c r="C213" s="62" t="s">
        <v>384</v>
      </c>
      <c r="D213" s="62" t="s">
        <v>224</v>
      </c>
      <c r="E213" s="62"/>
      <c r="F213" s="62" t="s">
        <v>390</v>
      </c>
      <c r="G213" s="62" t="s">
        <v>226</v>
      </c>
      <c r="H213" s="62">
        <v>20.63</v>
      </c>
      <c r="I213" s="343" t="s">
        <v>194</v>
      </c>
      <c r="J213" s="62" t="s">
        <v>355</v>
      </c>
      <c r="K213" s="342">
        <f>VLOOKUP($I213,'3. Leistungswerte'!$A$8:$D$45,4,FALSE)</f>
        <v>0</v>
      </c>
      <c r="L213" s="103">
        <v>5161.21</v>
      </c>
      <c r="M213" s="62" t="e">
        <f t="shared" si="10"/>
        <v>#DIV/0!</v>
      </c>
      <c r="N213" s="63">
        <f>'2. SVS'!$C$50</f>
        <v>15</v>
      </c>
      <c r="O213" s="75" t="e">
        <f t="shared" si="11"/>
        <v>#DIV/0!</v>
      </c>
      <c r="P213" s="64">
        <v>20.63</v>
      </c>
      <c r="Q213" s="65"/>
    </row>
    <row r="214" spans="1:17" ht="22.8">
      <c r="A214" s="62">
        <v>205</v>
      </c>
      <c r="B214" s="62" t="s">
        <v>369</v>
      </c>
      <c r="C214" s="62" t="s">
        <v>384</v>
      </c>
      <c r="D214" s="62" t="s">
        <v>224</v>
      </c>
      <c r="E214" s="62"/>
      <c r="F214" s="62" t="s">
        <v>376</v>
      </c>
      <c r="G214" s="62" t="s">
        <v>229</v>
      </c>
      <c r="H214" s="62">
        <v>31.8</v>
      </c>
      <c r="I214" s="343" t="s">
        <v>603</v>
      </c>
      <c r="J214" s="62" t="s">
        <v>355</v>
      </c>
      <c r="K214" s="342">
        <f>VLOOKUP($I214,'3. Leistungswerte'!$A$8:$D$45,4,FALSE)</f>
        <v>0</v>
      </c>
      <c r="L214" s="103">
        <v>7955.72</v>
      </c>
      <c r="M214" s="62" t="e">
        <f t="shared" si="10"/>
        <v>#DIV/0!</v>
      </c>
      <c r="N214" s="63">
        <f>'2. SVS'!$C$50</f>
        <v>15</v>
      </c>
      <c r="O214" s="75" t="e">
        <f t="shared" si="11"/>
        <v>#DIV/0!</v>
      </c>
      <c r="P214" s="64">
        <v>31.8</v>
      </c>
      <c r="Q214" s="65"/>
    </row>
    <row r="215" spans="1:17" ht="22.8">
      <c r="A215" s="62">
        <v>206</v>
      </c>
      <c r="B215" s="62" t="s">
        <v>369</v>
      </c>
      <c r="C215" s="62" t="s">
        <v>384</v>
      </c>
      <c r="D215" s="62" t="s">
        <v>224</v>
      </c>
      <c r="E215" s="62"/>
      <c r="F215" s="62" t="s">
        <v>375</v>
      </c>
      <c r="G215" s="62" t="s">
        <v>229</v>
      </c>
      <c r="H215" s="62">
        <v>2.27</v>
      </c>
      <c r="I215" s="343" t="s">
        <v>603</v>
      </c>
      <c r="J215" s="62" t="s">
        <v>355</v>
      </c>
      <c r="K215" s="342">
        <f>VLOOKUP($I215,'3. Leistungswerte'!$A$8:$D$45,4,FALSE)</f>
        <v>0</v>
      </c>
      <c r="L215" s="103">
        <v>567.91</v>
      </c>
      <c r="M215" s="62" t="e">
        <f t="shared" si="10"/>
        <v>#DIV/0!</v>
      </c>
      <c r="N215" s="63">
        <f>'2. SVS'!$C$50</f>
        <v>15</v>
      </c>
      <c r="O215" s="75" t="e">
        <f t="shared" si="11"/>
        <v>#DIV/0!</v>
      </c>
      <c r="P215" s="64">
        <v>2.27</v>
      </c>
      <c r="Q215" s="65"/>
    </row>
    <row r="216" spans="1:17" ht="22.8">
      <c r="A216" s="62">
        <v>207</v>
      </c>
      <c r="B216" s="62" t="s">
        <v>369</v>
      </c>
      <c r="C216" s="62" t="s">
        <v>384</v>
      </c>
      <c r="D216" s="62" t="s">
        <v>224</v>
      </c>
      <c r="E216" s="62"/>
      <c r="F216" s="62" t="s">
        <v>375</v>
      </c>
      <c r="G216" s="62" t="s">
        <v>229</v>
      </c>
      <c r="H216" s="62">
        <v>2.27</v>
      </c>
      <c r="I216" s="343" t="s">
        <v>603</v>
      </c>
      <c r="J216" s="62" t="s">
        <v>355</v>
      </c>
      <c r="K216" s="342">
        <f>VLOOKUP($I216,'3. Leistungswerte'!$A$8:$D$45,4,FALSE)</f>
        <v>0</v>
      </c>
      <c r="L216" s="103">
        <v>567.91</v>
      </c>
      <c r="M216" s="62" t="e">
        <f t="shared" si="10"/>
        <v>#DIV/0!</v>
      </c>
      <c r="N216" s="63">
        <f>'2. SVS'!$C$50</f>
        <v>15</v>
      </c>
      <c r="O216" s="75" t="e">
        <f t="shared" si="11"/>
        <v>#DIV/0!</v>
      </c>
      <c r="P216" s="64">
        <v>2.27</v>
      </c>
      <c r="Q216" s="65"/>
    </row>
    <row r="217" spans="1:17" ht="22.8">
      <c r="A217" s="62">
        <v>208</v>
      </c>
      <c r="B217" s="62" t="s">
        <v>369</v>
      </c>
      <c r="C217" s="62" t="s">
        <v>384</v>
      </c>
      <c r="D217" s="62" t="s">
        <v>224</v>
      </c>
      <c r="E217" s="62"/>
      <c r="F217" s="62" t="s">
        <v>391</v>
      </c>
      <c r="G217" s="62" t="s">
        <v>226</v>
      </c>
      <c r="H217" s="62">
        <v>20.66</v>
      </c>
      <c r="I217" s="343" t="s">
        <v>194</v>
      </c>
      <c r="J217" s="62" t="s">
        <v>355</v>
      </c>
      <c r="K217" s="342">
        <f>VLOOKUP($I217,'3. Leistungswerte'!$A$8:$D$45,4,FALSE)</f>
        <v>0</v>
      </c>
      <c r="L217" s="103">
        <v>5168.72</v>
      </c>
      <c r="M217" s="62" t="e">
        <f t="shared" si="10"/>
        <v>#DIV/0!</v>
      </c>
      <c r="N217" s="63">
        <f>'2. SVS'!$C$50</f>
        <v>15</v>
      </c>
      <c r="O217" s="75" t="e">
        <f t="shared" si="11"/>
        <v>#DIV/0!</v>
      </c>
      <c r="P217" s="64">
        <v>20.66</v>
      </c>
      <c r="Q217" s="65"/>
    </row>
    <row r="218" spans="1:17" ht="22.8">
      <c r="A218" s="62">
        <v>209</v>
      </c>
      <c r="B218" s="62" t="s">
        <v>369</v>
      </c>
      <c r="C218" s="62" t="s">
        <v>384</v>
      </c>
      <c r="D218" s="62" t="s">
        <v>224</v>
      </c>
      <c r="E218" s="62"/>
      <c r="F218" s="62" t="s">
        <v>392</v>
      </c>
      <c r="G218" s="62" t="s">
        <v>226</v>
      </c>
      <c r="H218" s="62">
        <v>20.63</v>
      </c>
      <c r="I218" s="343" t="s">
        <v>194</v>
      </c>
      <c r="J218" s="62" t="s">
        <v>355</v>
      </c>
      <c r="K218" s="342">
        <f>VLOOKUP($I218,'3. Leistungswerte'!$A$8:$D$45,4,FALSE)</f>
        <v>0</v>
      </c>
      <c r="L218" s="103">
        <v>5161.21</v>
      </c>
      <c r="M218" s="62" t="e">
        <f t="shared" si="10"/>
        <v>#DIV/0!</v>
      </c>
      <c r="N218" s="63">
        <f>'2. SVS'!$C$50</f>
        <v>15</v>
      </c>
      <c r="O218" s="75" t="e">
        <f t="shared" si="11"/>
        <v>#DIV/0!</v>
      </c>
      <c r="P218" s="64">
        <v>20.63</v>
      </c>
      <c r="Q218" s="65"/>
    </row>
    <row r="219" spans="1:17" ht="22.8">
      <c r="A219" s="62">
        <v>210</v>
      </c>
      <c r="B219" s="62" t="s">
        <v>369</v>
      </c>
      <c r="C219" s="62" t="s">
        <v>384</v>
      </c>
      <c r="D219" s="62" t="s">
        <v>224</v>
      </c>
      <c r="E219" s="62"/>
      <c r="F219" s="62" t="s">
        <v>376</v>
      </c>
      <c r="G219" s="62" t="s">
        <v>229</v>
      </c>
      <c r="H219" s="62">
        <v>31.8</v>
      </c>
      <c r="I219" s="343" t="s">
        <v>603</v>
      </c>
      <c r="J219" s="62" t="s">
        <v>355</v>
      </c>
      <c r="K219" s="342">
        <f>VLOOKUP($I219,'3. Leistungswerte'!$A$8:$D$45,4,FALSE)</f>
        <v>0</v>
      </c>
      <c r="L219" s="103">
        <v>7955.72</v>
      </c>
      <c r="M219" s="62" t="e">
        <f t="shared" si="10"/>
        <v>#DIV/0!</v>
      </c>
      <c r="N219" s="63">
        <f>'2. SVS'!$C$50</f>
        <v>15</v>
      </c>
      <c r="O219" s="75" t="e">
        <f t="shared" si="11"/>
        <v>#DIV/0!</v>
      </c>
      <c r="P219" s="64">
        <v>31.8</v>
      </c>
      <c r="Q219" s="65"/>
    </row>
    <row r="220" spans="1:17" ht="22.8">
      <c r="A220" s="62">
        <v>211</v>
      </c>
      <c r="B220" s="62" t="s">
        <v>369</v>
      </c>
      <c r="C220" s="62" t="s">
        <v>384</v>
      </c>
      <c r="D220" s="62" t="s">
        <v>224</v>
      </c>
      <c r="E220" s="62"/>
      <c r="F220" s="62" t="s">
        <v>375</v>
      </c>
      <c r="G220" s="62" t="s">
        <v>229</v>
      </c>
      <c r="H220" s="62">
        <v>2.27</v>
      </c>
      <c r="I220" s="343" t="s">
        <v>603</v>
      </c>
      <c r="J220" s="62" t="s">
        <v>355</v>
      </c>
      <c r="K220" s="342">
        <f>VLOOKUP($I220,'3. Leistungswerte'!$A$8:$D$45,4,FALSE)</f>
        <v>0</v>
      </c>
      <c r="L220" s="103">
        <v>567.91</v>
      </c>
      <c r="M220" s="62" t="e">
        <f t="shared" si="10"/>
        <v>#DIV/0!</v>
      </c>
      <c r="N220" s="63">
        <f>'2. SVS'!$C$50</f>
        <v>15</v>
      </c>
      <c r="O220" s="75" t="e">
        <f t="shared" si="11"/>
        <v>#DIV/0!</v>
      </c>
      <c r="P220" s="64">
        <v>2.27</v>
      </c>
      <c r="Q220" s="65"/>
    </row>
    <row r="221" spans="1:17" ht="22.8">
      <c r="A221" s="62">
        <v>212</v>
      </c>
      <c r="B221" s="62" t="s">
        <v>369</v>
      </c>
      <c r="C221" s="62" t="s">
        <v>384</v>
      </c>
      <c r="D221" s="62" t="s">
        <v>224</v>
      </c>
      <c r="E221" s="62"/>
      <c r="F221" s="62" t="s">
        <v>375</v>
      </c>
      <c r="G221" s="62" t="s">
        <v>229</v>
      </c>
      <c r="H221" s="62">
        <v>2.27</v>
      </c>
      <c r="I221" s="343" t="s">
        <v>603</v>
      </c>
      <c r="J221" s="62" t="s">
        <v>355</v>
      </c>
      <c r="K221" s="342">
        <f>VLOOKUP($I221,'3. Leistungswerte'!$A$8:$D$45,4,FALSE)</f>
        <v>0</v>
      </c>
      <c r="L221" s="103">
        <v>567.91</v>
      </c>
      <c r="M221" s="62" t="e">
        <f t="shared" si="10"/>
        <v>#DIV/0!</v>
      </c>
      <c r="N221" s="63">
        <f>'2. SVS'!$C$50</f>
        <v>15</v>
      </c>
      <c r="O221" s="75" t="e">
        <f t="shared" si="11"/>
        <v>#DIV/0!</v>
      </c>
      <c r="P221" s="64">
        <v>2.27</v>
      </c>
      <c r="Q221" s="65"/>
    </row>
    <row r="222" spans="1:17" ht="22.8">
      <c r="A222" s="62">
        <v>213</v>
      </c>
      <c r="B222" s="62" t="s">
        <v>369</v>
      </c>
      <c r="C222" s="62" t="s">
        <v>384</v>
      </c>
      <c r="D222" s="62" t="s">
        <v>224</v>
      </c>
      <c r="E222" s="62"/>
      <c r="F222" s="62" t="s">
        <v>393</v>
      </c>
      <c r="G222" s="62" t="s">
        <v>226</v>
      </c>
      <c r="H222" s="62">
        <v>20.66</v>
      </c>
      <c r="I222" s="343" t="s">
        <v>194</v>
      </c>
      <c r="J222" s="62" t="s">
        <v>355</v>
      </c>
      <c r="K222" s="342">
        <f>VLOOKUP($I222,'3. Leistungswerte'!$A$8:$D$45,4,FALSE)</f>
        <v>0</v>
      </c>
      <c r="L222" s="103">
        <v>5168.72</v>
      </c>
      <c r="M222" s="62" t="e">
        <f t="shared" si="10"/>
        <v>#DIV/0!</v>
      </c>
      <c r="N222" s="63">
        <f>'2. SVS'!$C$50</f>
        <v>15</v>
      </c>
      <c r="O222" s="75" t="e">
        <f t="shared" si="11"/>
        <v>#DIV/0!</v>
      </c>
      <c r="P222" s="64">
        <v>20.66</v>
      </c>
      <c r="Q222" s="65"/>
    </row>
    <row r="223" spans="1:17" ht="22.8">
      <c r="A223" s="62">
        <v>214</v>
      </c>
      <c r="B223" s="62" t="s">
        <v>369</v>
      </c>
      <c r="C223" s="62" t="s">
        <v>384</v>
      </c>
      <c r="D223" s="62" t="s">
        <v>224</v>
      </c>
      <c r="E223" s="62"/>
      <c r="F223" s="62" t="s">
        <v>382</v>
      </c>
      <c r="G223" s="62" t="s">
        <v>226</v>
      </c>
      <c r="H223" s="62">
        <v>20.63</v>
      </c>
      <c r="I223" s="343" t="s">
        <v>194</v>
      </c>
      <c r="J223" s="62" t="s">
        <v>355</v>
      </c>
      <c r="K223" s="342">
        <f>VLOOKUP($I223,'3. Leistungswerte'!$A$8:$D$45,4,FALSE)</f>
        <v>0</v>
      </c>
      <c r="L223" s="103">
        <v>5161.21</v>
      </c>
      <c r="M223" s="62" t="e">
        <f t="shared" si="10"/>
        <v>#DIV/0!</v>
      </c>
      <c r="N223" s="63">
        <f>'2. SVS'!$C$50</f>
        <v>15</v>
      </c>
      <c r="O223" s="75" t="e">
        <f t="shared" si="11"/>
        <v>#DIV/0!</v>
      </c>
      <c r="P223" s="64">
        <v>20.63</v>
      </c>
      <c r="Q223" s="65"/>
    </row>
    <row r="224" spans="1:17" ht="22.8">
      <c r="A224" s="62">
        <v>215</v>
      </c>
      <c r="B224" s="62" t="s">
        <v>369</v>
      </c>
      <c r="C224" s="62" t="s">
        <v>384</v>
      </c>
      <c r="D224" s="62" t="s">
        <v>224</v>
      </c>
      <c r="E224" s="62"/>
      <c r="F224" s="62" t="s">
        <v>376</v>
      </c>
      <c r="G224" s="62" t="s">
        <v>229</v>
      </c>
      <c r="H224" s="62">
        <v>31.8</v>
      </c>
      <c r="I224" s="343" t="s">
        <v>603</v>
      </c>
      <c r="J224" s="62" t="s">
        <v>355</v>
      </c>
      <c r="K224" s="342">
        <f>VLOOKUP($I224,'3. Leistungswerte'!$A$8:$D$45,4,FALSE)</f>
        <v>0</v>
      </c>
      <c r="L224" s="103">
        <v>7955.72</v>
      </c>
      <c r="M224" s="62" t="e">
        <f t="shared" si="10"/>
        <v>#DIV/0!</v>
      </c>
      <c r="N224" s="63">
        <f>'2. SVS'!$C$50</f>
        <v>15</v>
      </c>
      <c r="O224" s="75" t="e">
        <f t="shared" si="11"/>
        <v>#DIV/0!</v>
      </c>
      <c r="P224" s="64">
        <v>31.8</v>
      </c>
      <c r="Q224" s="65"/>
    </row>
    <row r="225" spans="1:17" ht="22.8">
      <c r="A225" s="62">
        <v>216</v>
      </c>
      <c r="B225" s="62" t="s">
        <v>369</v>
      </c>
      <c r="C225" s="62" t="s">
        <v>384</v>
      </c>
      <c r="D225" s="62" t="s">
        <v>224</v>
      </c>
      <c r="E225" s="62"/>
      <c r="F225" s="62" t="s">
        <v>375</v>
      </c>
      <c r="G225" s="62" t="s">
        <v>229</v>
      </c>
      <c r="H225" s="62">
        <v>2.27</v>
      </c>
      <c r="I225" s="343" t="s">
        <v>603</v>
      </c>
      <c r="J225" s="62" t="s">
        <v>355</v>
      </c>
      <c r="K225" s="342">
        <f>VLOOKUP($I225,'3. Leistungswerte'!$A$8:$D$45,4,FALSE)</f>
        <v>0</v>
      </c>
      <c r="L225" s="103">
        <v>567.91</v>
      </c>
      <c r="M225" s="62" t="e">
        <f t="shared" si="10"/>
        <v>#DIV/0!</v>
      </c>
      <c r="N225" s="63">
        <f>'2. SVS'!$C$50</f>
        <v>15</v>
      </c>
      <c r="O225" s="75" t="e">
        <f t="shared" si="11"/>
        <v>#DIV/0!</v>
      </c>
      <c r="P225" s="64">
        <v>2.27</v>
      </c>
      <c r="Q225" s="65"/>
    </row>
    <row r="226" spans="1:17" ht="22.8">
      <c r="A226" s="62">
        <v>217</v>
      </c>
      <c r="B226" s="62" t="s">
        <v>369</v>
      </c>
      <c r="C226" s="62" t="s">
        <v>384</v>
      </c>
      <c r="D226" s="62" t="s">
        <v>224</v>
      </c>
      <c r="E226" s="62"/>
      <c r="F226" s="62" t="s">
        <v>375</v>
      </c>
      <c r="G226" s="62" t="s">
        <v>229</v>
      </c>
      <c r="H226" s="62">
        <v>2.27</v>
      </c>
      <c r="I226" s="343" t="s">
        <v>603</v>
      </c>
      <c r="J226" s="62" t="s">
        <v>355</v>
      </c>
      <c r="K226" s="342">
        <f>VLOOKUP($I226,'3. Leistungswerte'!$A$8:$D$45,4,FALSE)</f>
        <v>0</v>
      </c>
      <c r="L226" s="103">
        <v>567.91</v>
      </c>
      <c r="M226" s="62" t="e">
        <f t="shared" si="10"/>
        <v>#DIV/0!</v>
      </c>
      <c r="N226" s="63">
        <f>'2. SVS'!$C$50</f>
        <v>15</v>
      </c>
      <c r="O226" s="75" t="e">
        <f t="shared" si="11"/>
        <v>#DIV/0!</v>
      </c>
      <c r="P226" s="64">
        <v>2.27</v>
      </c>
      <c r="Q226" s="65"/>
    </row>
    <row r="227" spans="1:17" ht="22.8">
      <c r="A227" s="62">
        <v>218</v>
      </c>
      <c r="B227" s="62" t="s">
        <v>369</v>
      </c>
      <c r="C227" s="62" t="s">
        <v>384</v>
      </c>
      <c r="D227" s="62" t="s">
        <v>224</v>
      </c>
      <c r="E227" s="62"/>
      <c r="F227" s="62" t="s">
        <v>381</v>
      </c>
      <c r="G227" s="62" t="s">
        <v>226</v>
      </c>
      <c r="H227" s="62">
        <v>19.57</v>
      </c>
      <c r="I227" s="343" t="s">
        <v>194</v>
      </c>
      <c r="J227" s="62" t="s">
        <v>355</v>
      </c>
      <c r="K227" s="342">
        <f>VLOOKUP($I227,'3. Leistungswerte'!$A$8:$D$45,4,FALSE)</f>
        <v>0</v>
      </c>
      <c r="L227" s="103">
        <v>4896.0200000000004</v>
      </c>
      <c r="M227" s="62" t="e">
        <f t="shared" si="10"/>
        <v>#DIV/0!</v>
      </c>
      <c r="N227" s="63">
        <f>'2. SVS'!$C$50</f>
        <v>15</v>
      </c>
      <c r="O227" s="75" t="e">
        <f t="shared" si="11"/>
        <v>#DIV/0!</v>
      </c>
      <c r="P227" s="64">
        <v>19.57</v>
      </c>
      <c r="Q227" s="65"/>
    </row>
    <row r="228" spans="1:17" ht="22.8">
      <c r="A228" s="62">
        <v>219</v>
      </c>
      <c r="B228" s="62" t="s">
        <v>369</v>
      </c>
      <c r="C228" s="62" t="s">
        <v>384</v>
      </c>
      <c r="D228" s="62" t="s">
        <v>224</v>
      </c>
      <c r="E228" s="62"/>
      <c r="F228" s="62" t="s">
        <v>228</v>
      </c>
      <c r="G228" s="62" t="s">
        <v>226</v>
      </c>
      <c r="H228" s="62">
        <v>11.34</v>
      </c>
      <c r="I228" s="343" t="s">
        <v>168</v>
      </c>
      <c r="J228" s="62" t="s">
        <v>355</v>
      </c>
      <c r="K228" s="342">
        <f>VLOOKUP($I228,'3. Leistungswerte'!$A$8:$D$45,4,FALSE)</f>
        <v>0</v>
      </c>
      <c r="L228" s="103">
        <v>2837.04</v>
      </c>
      <c r="M228" s="62" t="e">
        <f t="shared" si="10"/>
        <v>#DIV/0!</v>
      </c>
      <c r="N228" s="63">
        <f>'2. SVS'!$C$50</f>
        <v>15</v>
      </c>
      <c r="O228" s="75" t="e">
        <f t="shared" si="11"/>
        <v>#DIV/0!</v>
      </c>
      <c r="P228" s="64">
        <v>11.34</v>
      </c>
      <c r="Q228" s="65" t="s">
        <v>394</v>
      </c>
    </row>
    <row r="229" spans="1:17" ht="22.8">
      <c r="A229" s="62">
        <v>220</v>
      </c>
      <c r="B229" s="62" t="s">
        <v>369</v>
      </c>
      <c r="C229" s="62" t="s">
        <v>384</v>
      </c>
      <c r="D229" s="62" t="s">
        <v>224</v>
      </c>
      <c r="E229" s="62"/>
      <c r="F229" s="62" t="s">
        <v>375</v>
      </c>
      <c r="G229" s="62" t="s">
        <v>229</v>
      </c>
      <c r="H229" s="62">
        <v>2.7</v>
      </c>
      <c r="I229" s="343" t="s">
        <v>603</v>
      </c>
      <c r="J229" s="62" t="s">
        <v>355</v>
      </c>
      <c r="K229" s="342">
        <f>VLOOKUP($I229,'3. Leistungswerte'!$A$8:$D$45,4,FALSE)</f>
        <v>0</v>
      </c>
      <c r="L229" s="103">
        <v>675.49</v>
      </c>
      <c r="M229" s="62" t="e">
        <f t="shared" si="10"/>
        <v>#DIV/0!</v>
      </c>
      <c r="N229" s="63">
        <f>'2. SVS'!$C$50</f>
        <v>15</v>
      </c>
      <c r="O229" s="75" t="e">
        <f t="shared" si="11"/>
        <v>#DIV/0!</v>
      </c>
      <c r="P229" s="64">
        <v>2.7</v>
      </c>
      <c r="Q229" s="65"/>
    </row>
    <row r="230" spans="1:17" ht="22.8">
      <c r="A230" s="62">
        <v>221</v>
      </c>
      <c r="B230" s="62" t="s">
        <v>369</v>
      </c>
      <c r="C230" s="62" t="s">
        <v>384</v>
      </c>
      <c r="D230" s="62" t="s">
        <v>224</v>
      </c>
      <c r="E230" s="62"/>
      <c r="F230" s="62" t="s">
        <v>247</v>
      </c>
      <c r="G230" s="62" t="s">
        <v>199</v>
      </c>
      <c r="H230" s="62">
        <v>0</v>
      </c>
      <c r="I230" s="343" t="s">
        <v>199</v>
      </c>
      <c r="J230" s="62" t="s">
        <v>248</v>
      </c>
      <c r="K230" s="342">
        <f>VLOOKUP($I230,'3. Leistungswerte'!$A$8:$D$45,4,FALSE)</f>
        <v>0</v>
      </c>
      <c r="L230" s="103">
        <v>0</v>
      </c>
      <c r="M230" s="62">
        <v>0</v>
      </c>
      <c r="N230" s="63">
        <f>'2. SVS'!$C$50</f>
        <v>15</v>
      </c>
      <c r="O230" s="75">
        <v>0</v>
      </c>
      <c r="P230" s="64"/>
      <c r="Q230" s="65"/>
    </row>
    <row r="231" spans="1:17" ht="22.8">
      <c r="A231" s="62">
        <v>222</v>
      </c>
      <c r="B231" s="62" t="s">
        <v>369</v>
      </c>
      <c r="C231" s="62" t="s">
        <v>384</v>
      </c>
      <c r="D231" s="62" t="s">
        <v>224</v>
      </c>
      <c r="E231" s="62"/>
      <c r="F231" s="62" t="s">
        <v>367</v>
      </c>
      <c r="G231" s="62" t="s">
        <v>226</v>
      </c>
      <c r="H231" s="62">
        <v>5.89</v>
      </c>
      <c r="I231" s="343" t="s">
        <v>192</v>
      </c>
      <c r="J231" s="62" t="s">
        <v>368</v>
      </c>
      <c r="K231" s="342">
        <f>VLOOKUP($I231,'3. Leistungswerte'!$A$8:$D$45,4,FALSE)</f>
        <v>0</v>
      </c>
      <c r="L231" s="103">
        <v>70.680000000000007</v>
      </c>
      <c r="M231" s="62" t="e">
        <f t="shared" si="10"/>
        <v>#DIV/0!</v>
      </c>
      <c r="N231" s="63">
        <f>'2. SVS'!$C$50</f>
        <v>15</v>
      </c>
      <c r="O231" s="75" t="e">
        <f t="shared" si="11"/>
        <v>#DIV/0!</v>
      </c>
      <c r="P231" s="64">
        <v>5.89</v>
      </c>
      <c r="Q231" s="65"/>
    </row>
    <row r="232" spans="1:17" ht="22.8">
      <c r="A232" s="62">
        <v>223</v>
      </c>
      <c r="B232" s="62" t="s">
        <v>369</v>
      </c>
      <c r="C232" s="62" t="s">
        <v>384</v>
      </c>
      <c r="D232" s="62" t="s">
        <v>224</v>
      </c>
      <c r="E232" s="62"/>
      <c r="F232" s="62" t="s">
        <v>286</v>
      </c>
      <c r="G232" s="62" t="s">
        <v>226</v>
      </c>
      <c r="H232" s="62">
        <v>5.81</v>
      </c>
      <c r="I232" s="343" t="s">
        <v>194</v>
      </c>
      <c r="J232" s="62" t="s">
        <v>355</v>
      </c>
      <c r="K232" s="342">
        <f>VLOOKUP($I232,'3. Leistungswerte'!$A$8:$D$45,4,FALSE)</f>
        <v>0</v>
      </c>
      <c r="L232" s="103">
        <v>1453.55</v>
      </c>
      <c r="M232" s="62" t="e">
        <f t="shared" si="10"/>
        <v>#DIV/0!</v>
      </c>
      <c r="N232" s="63">
        <f>'2. SVS'!$C$50</f>
        <v>15</v>
      </c>
      <c r="O232" s="75" t="e">
        <f t="shared" si="11"/>
        <v>#DIV/0!</v>
      </c>
      <c r="P232" s="64">
        <v>5.81</v>
      </c>
      <c r="Q232" s="65"/>
    </row>
    <row r="233" spans="1:17" ht="22.8">
      <c r="A233" s="62">
        <v>224</v>
      </c>
      <c r="B233" s="62" t="s">
        <v>369</v>
      </c>
      <c r="C233" s="62" t="s">
        <v>384</v>
      </c>
      <c r="D233" s="62" t="s">
        <v>224</v>
      </c>
      <c r="E233" s="62"/>
      <c r="F233" s="62" t="s">
        <v>247</v>
      </c>
      <c r="G233" s="62" t="s">
        <v>199</v>
      </c>
      <c r="H233" s="62">
        <v>0</v>
      </c>
      <c r="I233" s="343" t="s">
        <v>199</v>
      </c>
      <c r="J233" s="62" t="s">
        <v>248</v>
      </c>
      <c r="K233" s="342">
        <f>VLOOKUP($I233,'3. Leistungswerte'!$A$8:$D$45,4,FALSE)</f>
        <v>0</v>
      </c>
      <c r="L233" s="103">
        <v>0</v>
      </c>
      <c r="M233" s="62">
        <v>0</v>
      </c>
      <c r="N233" s="63">
        <f>'2. SVS'!$C$50</f>
        <v>15</v>
      </c>
      <c r="O233" s="75">
        <v>0</v>
      </c>
      <c r="P233" s="64"/>
      <c r="Q233" s="65"/>
    </row>
    <row r="234" spans="1:17" ht="22.8">
      <c r="A234" s="62">
        <v>225</v>
      </c>
      <c r="B234" s="62" t="s">
        <v>369</v>
      </c>
      <c r="C234" s="62" t="s">
        <v>384</v>
      </c>
      <c r="D234" s="62" t="s">
        <v>224</v>
      </c>
      <c r="E234" s="62"/>
      <c r="F234" s="62" t="s">
        <v>228</v>
      </c>
      <c r="G234" s="62" t="s">
        <v>226</v>
      </c>
      <c r="H234" s="62">
        <v>4.8899999999999997</v>
      </c>
      <c r="I234" s="343" t="s">
        <v>168</v>
      </c>
      <c r="J234" s="62" t="s">
        <v>355</v>
      </c>
      <c r="K234" s="342">
        <f>VLOOKUP($I234,'3. Leistungswerte'!$A$8:$D$45,4,FALSE)</f>
        <v>0</v>
      </c>
      <c r="L234" s="103">
        <v>1223.3800000000001</v>
      </c>
      <c r="M234" s="62" t="e">
        <f t="shared" si="10"/>
        <v>#DIV/0!</v>
      </c>
      <c r="N234" s="63">
        <f>'2. SVS'!$C$50</f>
        <v>15</v>
      </c>
      <c r="O234" s="75" t="e">
        <f t="shared" si="11"/>
        <v>#DIV/0!</v>
      </c>
      <c r="P234" s="64">
        <v>4.8899999999999997</v>
      </c>
      <c r="Q234" s="65" t="s">
        <v>394</v>
      </c>
    </row>
    <row r="235" spans="1:17" ht="22.8">
      <c r="A235" s="62">
        <v>226</v>
      </c>
      <c r="B235" s="62" t="s">
        <v>369</v>
      </c>
      <c r="C235" s="62" t="s">
        <v>384</v>
      </c>
      <c r="D235" s="62" t="s">
        <v>224</v>
      </c>
      <c r="E235" s="62"/>
      <c r="F235" s="62" t="s">
        <v>375</v>
      </c>
      <c r="G235" s="62" t="s">
        <v>229</v>
      </c>
      <c r="H235" s="62">
        <v>2.8</v>
      </c>
      <c r="I235" s="343" t="s">
        <v>603</v>
      </c>
      <c r="J235" s="62" t="s">
        <v>355</v>
      </c>
      <c r="K235" s="342">
        <f>VLOOKUP($I235,'3. Leistungswerte'!$A$8:$D$45,4,FALSE)</f>
        <v>0</v>
      </c>
      <c r="L235" s="103">
        <v>700.5</v>
      </c>
      <c r="M235" s="62" t="e">
        <f t="shared" si="10"/>
        <v>#DIV/0!</v>
      </c>
      <c r="N235" s="63">
        <f>'2. SVS'!$C$50</f>
        <v>15</v>
      </c>
      <c r="O235" s="75" t="e">
        <f t="shared" si="11"/>
        <v>#DIV/0!</v>
      </c>
      <c r="P235" s="64">
        <v>2.8</v>
      </c>
      <c r="Q235" s="65"/>
    </row>
    <row r="236" spans="1:17" ht="22.8">
      <c r="A236" s="62">
        <v>227</v>
      </c>
      <c r="B236" s="62" t="s">
        <v>369</v>
      </c>
      <c r="C236" s="62" t="s">
        <v>384</v>
      </c>
      <c r="D236" s="62" t="s">
        <v>224</v>
      </c>
      <c r="E236" s="62"/>
      <c r="F236" s="62" t="s">
        <v>395</v>
      </c>
      <c r="G236" s="62" t="s">
        <v>226</v>
      </c>
      <c r="H236" s="62">
        <v>9.3000000000000007</v>
      </c>
      <c r="I236" s="343" t="s">
        <v>191</v>
      </c>
      <c r="J236" s="62" t="s">
        <v>366</v>
      </c>
      <c r="K236" s="342">
        <f>VLOOKUP($I236,'3. Leistungswerte'!$A$8:$D$45,4,FALSE)</f>
        <v>0</v>
      </c>
      <c r="L236" s="103">
        <v>485.27</v>
      </c>
      <c r="M236" s="62" t="e">
        <f t="shared" si="10"/>
        <v>#DIV/0!</v>
      </c>
      <c r="N236" s="63">
        <f>'2. SVS'!$C$50</f>
        <v>15</v>
      </c>
      <c r="O236" s="75" t="e">
        <f t="shared" si="11"/>
        <v>#DIV/0!</v>
      </c>
      <c r="P236" s="64">
        <v>9.3000000000000007</v>
      </c>
      <c r="Q236" s="65"/>
    </row>
    <row r="237" spans="1:17" ht="22.8">
      <c r="A237" s="62">
        <v>228</v>
      </c>
      <c r="B237" s="62" t="s">
        <v>369</v>
      </c>
      <c r="C237" s="62" t="s">
        <v>384</v>
      </c>
      <c r="D237" s="62" t="s">
        <v>224</v>
      </c>
      <c r="E237" s="62"/>
      <c r="F237" s="62" t="s">
        <v>396</v>
      </c>
      <c r="G237" s="62" t="s">
        <v>226</v>
      </c>
      <c r="H237" s="62">
        <v>12.04</v>
      </c>
      <c r="I237" s="343" t="s">
        <v>194</v>
      </c>
      <c r="J237" s="62" t="s">
        <v>355</v>
      </c>
      <c r="K237" s="342">
        <f>VLOOKUP($I237,'3. Leistungswerte'!$A$8:$D$45,4,FALSE)</f>
        <v>0</v>
      </c>
      <c r="L237" s="103">
        <v>3012.17</v>
      </c>
      <c r="M237" s="62" t="e">
        <f t="shared" si="10"/>
        <v>#DIV/0!</v>
      </c>
      <c r="N237" s="63">
        <f>'2. SVS'!$C$50</f>
        <v>15</v>
      </c>
      <c r="O237" s="75" t="e">
        <f t="shared" si="11"/>
        <v>#DIV/0!</v>
      </c>
      <c r="P237" s="64">
        <v>12.04</v>
      </c>
      <c r="Q237" s="65"/>
    </row>
    <row r="238" spans="1:17" ht="22.8">
      <c r="A238" s="62">
        <v>229</v>
      </c>
      <c r="B238" s="62" t="s">
        <v>369</v>
      </c>
      <c r="C238" s="62" t="s">
        <v>384</v>
      </c>
      <c r="D238" s="62" t="s">
        <v>224</v>
      </c>
      <c r="E238" s="62"/>
      <c r="F238" s="62" t="s">
        <v>228</v>
      </c>
      <c r="G238" s="62" t="s">
        <v>229</v>
      </c>
      <c r="H238" s="62">
        <v>32.729999999999997</v>
      </c>
      <c r="I238" s="343" t="s">
        <v>168</v>
      </c>
      <c r="J238" s="62" t="s">
        <v>355</v>
      </c>
      <c r="K238" s="342">
        <f>VLOOKUP($I238,'3. Leistungswerte'!$A$8:$D$45,4,FALSE)</f>
        <v>0</v>
      </c>
      <c r="L238" s="103">
        <v>8188.39</v>
      </c>
      <c r="M238" s="62" t="e">
        <f t="shared" si="10"/>
        <v>#DIV/0!</v>
      </c>
      <c r="N238" s="63">
        <f>'2. SVS'!$C$50</f>
        <v>15</v>
      </c>
      <c r="O238" s="75" t="e">
        <f t="shared" ref="O238:O268" si="12">N238*M238</f>
        <v>#DIV/0!</v>
      </c>
      <c r="P238" s="64">
        <v>32.729999999999997</v>
      </c>
      <c r="Q238" s="65"/>
    </row>
    <row r="239" spans="1:17" ht="22.8">
      <c r="A239" s="62">
        <v>230</v>
      </c>
      <c r="B239" s="62" t="s">
        <v>369</v>
      </c>
      <c r="C239" s="62" t="s">
        <v>384</v>
      </c>
      <c r="D239" s="62" t="s">
        <v>224</v>
      </c>
      <c r="E239" s="62"/>
      <c r="F239" s="62" t="s">
        <v>397</v>
      </c>
      <c r="G239" s="62" t="s">
        <v>226</v>
      </c>
      <c r="H239" s="62">
        <v>6.5</v>
      </c>
      <c r="I239" s="343" t="s">
        <v>192</v>
      </c>
      <c r="J239" s="62" t="s">
        <v>368</v>
      </c>
      <c r="K239" s="342">
        <f>VLOOKUP($I239,'3. Leistungswerte'!$A$8:$D$45,4,FALSE)</f>
        <v>0</v>
      </c>
      <c r="L239" s="103">
        <v>78</v>
      </c>
      <c r="M239" s="62" t="e">
        <f t="shared" si="10"/>
        <v>#DIV/0!</v>
      </c>
      <c r="N239" s="63">
        <f>'2. SVS'!$C$50</f>
        <v>15</v>
      </c>
      <c r="O239" s="75" t="e">
        <f t="shared" si="12"/>
        <v>#DIV/0!</v>
      </c>
      <c r="P239" s="64">
        <v>6.5</v>
      </c>
      <c r="Q239" s="65"/>
    </row>
    <row r="240" spans="1:17" ht="22.8">
      <c r="A240" s="62">
        <v>231</v>
      </c>
      <c r="B240" s="62" t="s">
        <v>369</v>
      </c>
      <c r="C240" s="62" t="s">
        <v>384</v>
      </c>
      <c r="D240" s="62" t="s">
        <v>224</v>
      </c>
      <c r="E240" s="62"/>
      <c r="F240" s="62" t="s">
        <v>228</v>
      </c>
      <c r="G240" s="62" t="s">
        <v>229</v>
      </c>
      <c r="H240" s="62">
        <v>8.5500000000000007</v>
      </c>
      <c r="I240" s="343" t="s">
        <v>168</v>
      </c>
      <c r="J240" s="62" t="s">
        <v>355</v>
      </c>
      <c r="K240" s="342">
        <f>VLOOKUP($I240,'3. Leistungswerte'!$A$8:$D$45,4,FALSE)</f>
        <v>0</v>
      </c>
      <c r="L240" s="103">
        <v>2139.04</v>
      </c>
      <c r="M240" s="62" t="e">
        <f t="shared" si="10"/>
        <v>#DIV/0!</v>
      </c>
      <c r="N240" s="63">
        <f>'2. SVS'!$C$50</f>
        <v>15</v>
      </c>
      <c r="O240" s="75" t="e">
        <f t="shared" si="12"/>
        <v>#DIV/0!</v>
      </c>
      <c r="P240" s="64">
        <v>8.5500000000000007</v>
      </c>
      <c r="Q240" s="65"/>
    </row>
    <row r="241" spans="1:17" ht="22.8">
      <c r="A241" s="62">
        <v>232</v>
      </c>
      <c r="B241" s="62" t="s">
        <v>369</v>
      </c>
      <c r="C241" s="62" t="s">
        <v>384</v>
      </c>
      <c r="D241" s="62" t="s">
        <v>224</v>
      </c>
      <c r="E241" s="62"/>
      <c r="F241" s="62" t="s">
        <v>398</v>
      </c>
      <c r="G241" s="62" t="s">
        <v>326</v>
      </c>
      <c r="H241" s="62">
        <v>6.8</v>
      </c>
      <c r="I241" s="343" t="s">
        <v>199</v>
      </c>
      <c r="J241" s="62" t="s">
        <v>248</v>
      </c>
      <c r="K241" s="342">
        <f>VLOOKUP($I241,'3. Leistungswerte'!$A$8:$D$45,4,FALSE)</f>
        <v>0</v>
      </c>
      <c r="L241" s="103">
        <v>0</v>
      </c>
      <c r="M241" s="62">
        <v>0</v>
      </c>
      <c r="N241" s="63">
        <f>'2. SVS'!$C$50</f>
        <v>15</v>
      </c>
      <c r="O241" s="75">
        <v>0</v>
      </c>
      <c r="P241" s="64"/>
      <c r="Q241" s="65"/>
    </row>
    <row r="242" spans="1:17" ht="22.8">
      <c r="A242" s="62">
        <v>233</v>
      </c>
      <c r="B242" s="62" t="s">
        <v>369</v>
      </c>
      <c r="C242" s="62" t="s">
        <v>384</v>
      </c>
      <c r="D242" s="62" t="s">
        <v>224</v>
      </c>
      <c r="E242" s="62"/>
      <c r="F242" s="62" t="s">
        <v>399</v>
      </c>
      <c r="G242" s="62" t="s">
        <v>229</v>
      </c>
      <c r="H242" s="62">
        <v>3.18</v>
      </c>
      <c r="I242" s="343" t="s">
        <v>603</v>
      </c>
      <c r="J242" s="62" t="s">
        <v>355</v>
      </c>
      <c r="K242" s="342">
        <f>VLOOKUP($I242,'3. Leistungswerte'!$A$8:$D$45,4,FALSE)</f>
        <v>0</v>
      </c>
      <c r="L242" s="103">
        <v>795.57</v>
      </c>
      <c r="M242" s="62" t="e">
        <f t="shared" si="10"/>
        <v>#DIV/0!</v>
      </c>
      <c r="N242" s="63">
        <f>'2. SVS'!$C$50</f>
        <v>15</v>
      </c>
      <c r="O242" s="75" t="e">
        <f t="shared" si="12"/>
        <v>#DIV/0!</v>
      </c>
      <c r="P242" s="64">
        <v>3.18</v>
      </c>
      <c r="Q242" s="65"/>
    </row>
    <row r="243" spans="1:17" ht="22.8">
      <c r="A243" s="62">
        <v>234</v>
      </c>
      <c r="B243" s="62" t="s">
        <v>369</v>
      </c>
      <c r="C243" s="62" t="s">
        <v>384</v>
      </c>
      <c r="D243" s="62" t="s">
        <v>224</v>
      </c>
      <c r="E243" s="62"/>
      <c r="F243" s="62" t="s">
        <v>384</v>
      </c>
      <c r="G243" s="62" t="s">
        <v>400</v>
      </c>
      <c r="H243" s="103">
        <v>1080.55</v>
      </c>
      <c r="I243" s="343" t="s">
        <v>197</v>
      </c>
      <c r="J243" s="62" t="s">
        <v>355</v>
      </c>
      <c r="K243" s="342">
        <f>VLOOKUP($I243,'3. Leistungswerte'!$A$8:$D$45,4,FALSE)</f>
        <v>0</v>
      </c>
      <c r="L243" s="103">
        <v>270332</v>
      </c>
      <c r="M243" s="62" t="e">
        <f t="shared" si="10"/>
        <v>#DIV/0!</v>
      </c>
      <c r="N243" s="63">
        <f>'2. SVS'!$C$50</f>
        <v>15</v>
      </c>
      <c r="O243" s="75" t="e">
        <f t="shared" si="12"/>
        <v>#DIV/0!</v>
      </c>
      <c r="P243" s="64">
        <v>1080.55</v>
      </c>
      <c r="Q243" s="65" t="s">
        <v>401</v>
      </c>
    </row>
    <row r="244" spans="1:17" ht="22.8">
      <c r="A244" s="62">
        <v>235</v>
      </c>
      <c r="B244" s="62" t="s">
        <v>369</v>
      </c>
      <c r="C244" s="62" t="s">
        <v>384</v>
      </c>
      <c r="D244" s="62" t="s">
        <v>224</v>
      </c>
      <c r="E244" s="62"/>
      <c r="F244" s="62" t="s">
        <v>402</v>
      </c>
      <c r="G244" s="62" t="s">
        <v>400</v>
      </c>
      <c r="H244" s="62">
        <v>280</v>
      </c>
      <c r="I244" s="343" t="s">
        <v>181</v>
      </c>
      <c r="J244" s="62" t="s">
        <v>366</v>
      </c>
      <c r="K244" s="342">
        <f>VLOOKUP($I244,'3. Leistungswerte'!$A$8:$D$45,4,FALSE)</f>
        <v>0</v>
      </c>
      <c r="L244" s="103">
        <v>14610.4</v>
      </c>
      <c r="M244" s="62" t="e">
        <f t="shared" si="10"/>
        <v>#DIV/0!</v>
      </c>
      <c r="N244" s="63">
        <f>'2. SVS'!$C$50</f>
        <v>15</v>
      </c>
      <c r="O244" s="75" t="e">
        <f t="shared" si="12"/>
        <v>#DIV/0!</v>
      </c>
      <c r="P244" s="64">
        <v>280</v>
      </c>
      <c r="Q244" s="65" t="s">
        <v>403</v>
      </c>
    </row>
    <row r="245" spans="1:17" ht="22.8">
      <c r="A245" s="62">
        <v>236</v>
      </c>
      <c r="B245" s="62" t="s">
        <v>369</v>
      </c>
      <c r="C245" s="62" t="s">
        <v>384</v>
      </c>
      <c r="D245" s="62" t="s">
        <v>224</v>
      </c>
      <c r="E245" s="62"/>
      <c r="F245" s="62" t="s">
        <v>404</v>
      </c>
      <c r="G245" s="62" t="s">
        <v>400</v>
      </c>
      <c r="H245" s="62">
        <v>20.56</v>
      </c>
      <c r="I245" s="343" t="s">
        <v>192</v>
      </c>
      <c r="J245" s="62" t="s">
        <v>368</v>
      </c>
      <c r="K245" s="342">
        <f>VLOOKUP($I245,'3. Leistungswerte'!$A$8:$D$45,4,FALSE)</f>
        <v>0</v>
      </c>
      <c r="L245" s="103">
        <v>246.72</v>
      </c>
      <c r="M245" s="62" t="e">
        <f t="shared" si="10"/>
        <v>#DIV/0!</v>
      </c>
      <c r="N245" s="63">
        <f>'2. SVS'!$C$50</f>
        <v>15</v>
      </c>
      <c r="O245" s="75" t="e">
        <f t="shared" si="12"/>
        <v>#DIV/0!</v>
      </c>
      <c r="P245" s="64">
        <v>20.56</v>
      </c>
      <c r="Q245" s="65"/>
    </row>
    <row r="246" spans="1:17" ht="22.8">
      <c r="A246" s="62">
        <v>237</v>
      </c>
      <c r="B246" s="62" t="s">
        <v>369</v>
      </c>
      <c r="C246" s="62" t="s">
        <v>384</v>
      </c>
      <c r="D246" s="62" t="s">
        <v>224</v>
      </c>
      <c r="E246" s="62"/>
      <c r="F246" s="62" t="s">
        <v>405</v>
      </c>
      <c r="G246" s="62" t="s">
        <v>226</v>
      </c>
      <c r="H246" s="62">
        <v>38.340000000000003</v>
      </c>
      <c r="I246" s="343" t="s">
        <v>192</v>
      </c>
      <c r="J246" s="62" t="s">
        <v>368</v>
      </c>
      <c r="K246" s="342">
        <f>VLOOKUP($I246,'3. Leistungswerte'!$A$8:$D$45,4,FALSE)</f>
        <v>0</v>
      </c>
      <c r="L246" s="103">
        <v>460.08</v>
      </c>
      <c r="M246" s="62" t="e">
        <f t="shared" si="10"/>
        <v>#DIV/0!</v>
      </c>
      <c r="N246" s="63">
        <f>'2. SVS'!$C$50</f>
        <v>15</v>
      </c>
      <c r="O246" s="75" t="e">
        <f t="shared" si="12"/>
        <v>#DIV/0!</v>
      </c>
      <c r="P246" s="64">
        <v>38.340000000000003</v>
      </c>
      <c r="Q246" s="65"/>
    </row>
    <row r="247" spans="1:17" ht="22.8">
      <c r="A247" s="62">
        <v>238</v>
      </c>
      <c r="B247" s="62" t="s">
        <v>369</v>
      </c>
      <c r="C247" s="62" t="s">
        <v>384</v>
      </c>
      <c r="D247" s="62" t="s">
        <v>224</v>
      </c>
      <c r="E247" s="62"/>
      <c r="F247" s="62" t="s">
        <v>406</v>
      </c>
      <c r="G247" s="62" t="s">
        <v>226</v>
      </c>
      <c r="H247" s="62">
        <v>38.340000000000003</v>
      </c>
      <c r="I247" s="343" t="s">
        <v>192</v>
      </c>
      <c r="J247" s="62" t="s">
        <v>368</v>
      </c>
      <c r="K247" s="342">
        <f>VLOOKUP($I247,'3. Leistungswerte'!$A$8:$D$45,4,FALSE)</f>
        <v>0</v>
      </c>
      <c r="L247" s="103">
        <v>460.08</v>
      </c>
      <c r="M247" s="62" t="e">
        <f t="shared" si="10"/>
        <v>#DIV/0!</v>
      </c>
      <c r="N247" s="63">
        <f>'2. SVS'!$C$50</f>
        <v>15</v>
      </c>
      <c r="O247" s="75" t="e">
        <f t="shared" si="12"/>
        <v>#DIV/0!</v>
      </c>
      <c r="P247" s="64">
        <v>38.340000000000003</v>
      </c>
      <c r="Q247" s="65"/>
    </row>
    <row r="248" spans="1:17" ht="22.8">
      <c r="A248" s="62">
        <v>239</v>
      </c>
      <c r="B248" s="62" t="s">
        <v>369</v>
      </c>
      <c r="C248" s="62" t="s">
        <v>384</v>
      </c>
      <c r="D248" s="62" t="s">
        <v>224</v>
      </c>
      <c r="E248" s="62"/>
      <c r="F248" s="62" t="s">
        <v>228</v>
      </c>
      <c r="G248" s="62" t="s">
        <v>229</v>
      </c>
      <c r="H248" s="62">
        <v>8.61</v>
      </c>
      <c r="I248" s="343" t="s">
        <v>168</v>
      </c>
      <c r="J248" s="62" t="s">
        <v>355</v>
      </c>
      <c r="K248" s="342">
        <f>VLOOKUP($I248,'3. Leistungswerte'!$A$8:$D$45,4,FALSE)</f>
        <v>0</v>
      </c>
      <c r="L248" s="103">
        <v>2154.0500000000002</v>
      </c>
      <c r="M248" s="62" t="e">
        <f t="shared" si="10"/>
        <v>#DIV/0!</v>
      </c>
      <c r="N248" s="63">
        <f>'2. SVS'!$C$50</f>
        <v>15</v>
      </c>
      <c r="O248" s="75" t="e">
        <f t="shared" si="12"/>
        <v>#DIV/0!</v>
      </c>
      <c r="P248" s="64">
        <v>8.61</v>
      </c>
      <c r="Q248" s="65"/>
    </row>
    <row r="249" spans="1:17" ht="22.8">
      <c r="A249" s="62">
        <v>240</v>
      </c>
      <c r="B249" s="62" t="s">
        <v>369</v>
      </c>
      <c r="C249" s="62" t="s">
        <v>384</v>
      </c>
      <c r="D249" s="62" t="s">
        <v>224</v>
      </c>
      <c r="E249" s="62"/>
      <c r="F249" s="62" t="s">
        <v>367</v>
      </c>
      <c r="G249" s="62" t="s">
        <v>229</v>
      </c>
      <c r="H249" s="62">
        <v>41.48</v>
      </c>
      <c r="I249" s="343" t="s">
        <v>192</v>
      </c>
      <c r="J249" s="62" t="s">
        <v>368</v>
      </c>
      <c r="K249" s="342">
        <f>VLOOKUP($I249,'3. Leistungswerte'!$A$8:$D$45,4,FALSE)</f>
        <v>0</v>
      </c>
      <c r="L249" s="103">
        <v>497.76</v>
      </c>
      <c r="M249" s="62" t="e">
        <f t="shared" si="10"/>
        <v>#DIV/0!</v>
      </c>
      <c r="N249" s="63">
        <f>'2. SVS'!$C$50</f>
        <v>15</v>
      </c>
      <c r="O249" s="75" t="e">
        <f t="shared" si="12"/>
        <v>#DIV/0!</v>
      </c>
      <c r="P249" s="64">
        <v>41.48</v>
      </c>
      <c r="Q249" s="65"/>
    </row>
    <row r="250" spans="1:17" ht="22.8">
      <c r="A250" s="62">
        <v>241</v>
      </c>
      <c r="B250" s="62" t="s">
        <v>369</v>
      </c>
      <c r="C250" s="62" t="s">
        <v>384</v>
      </c>
      <c r="D250" s="62" t="s">
        <v>224</v>
      </c>
      <c r="E250" s="62"/>
      <c r="F250" s="62" t="s">
        <v>228</v>
      </c>
      <c r="G250" s="62" t="s">
        <v>229</v>
      </c>
      <c r="H250" s="62">
        <v>7.63</v>
      </c>
      <c r="I250" s="343" t="s">
        <v>168</v>
      </c>
      <c r="J250" s="62" t="s">
        <v>355</v>
      </c>
      <c r="K250" s="342">
        <f>VLOOKUP($I250,'3. Leistungswerte'!$A$8:$D$45,4,FALSE)</f>
        <v>0</v>
      </c>
      <c r="L250" s="103">
        <v>1908.87</v>
      </c>
      <c r="M250" s="62" t="e">
        <f t="shared" si="10"/>
        <v>#DIV/0!</v>
      </c>
      <c r="N250" s="63">
        <f>'2. SVS'!$C$50</f>
        <v>15</v>
      </c>
      <c r="O250" s="75" t="e">
        <f t="shared" si="12"/>
        <v>#DIV/0!</v>
      </c>
      <c r="P250" s="64">
        <v>7.63</v>
      </c>
      <c r="Q250" s="65"/>
    </row>
    <row r="251" spans="1:17" ht="22.8">
      <c r="A251" s="62">
        <v>242</v>
      </c>
      <c r="B251" s="62" t="s">
        <v>369</v>
      </c>
      <c r="C251" s="62" t="s">
        <v>384</v>
      </c>
      <c r="D251" s="62" t="s">
        <v>224</v>
      </c>
      <c r="E251" s="62"/>
      <c r="F251" s="62" t="s">
        <v>407</v>
      </c>
      <c r="G251" s="62" t="s">
        <v>229</v>
      </c>
      <c r="H251" s="62">
        <v>130.69999999999999</v>
      </c>
      <c r="I251" s="343" t="s">
        <v>183</v>
      </c>
      <c r="J251" s="62" t="s">
        <v>355</v>
      </c>
      <c r="K251" s="342">
        <f>VLOOKUP($I251,'3. Leistungswerte'!$A$8:$D$45,4,FALSE)</f>
        <v>0</v>
      </c>
      <c r="L251" s="103">
        <v>32698.53</v>
      </c>
      <c r="M251" s="62" t="e">
        <f t="shared" si="10"/>
        <v>#DIV/0!</v>
      </c>
      <c r="N251" s="63">
        <f>'2. SVS'!$C$50</f>
        <v>15</v>
      </c>
      <c r="O251" s="75" t="e">
        <f t="shared" si="12"/>
        <v>#DIV/0!</v>
      </c>
      <c r="P251" s="64">
        <v>130.69999999999999</v>
      </c>
      <c r="Q251" s="65" t="s">
        <v>408</v>
      </c>
    </row>
    <row r="252" spans="1:17" ht="22.8">
      <c r="A252" s="62">
        <v>243</v>
      </c>
      <c r="B252" s="62" t="s">
        <v>369</v>
      </c>
      <c r="C252" s="62" t="s">
        <v>384</v>
      </c>
      <c r="D252" s="62" t="s">
        <v>224</v>
      </c>
      <c r="E252" s="62"/>
      <c r="F252" s="62" t="s">
        <v>295</v>
      </c>
      <c r="G252" s="62" t="s">
        <v>229</v>
      </c>
      <c r="H252" s="62">
        <v>341</v>
      </c>
      <c r="I252" s="343" t="s">
        <v>168</v>
      </c>
      <c r="J252" s="62" t="s">
        <v>355</v>
      </c>
      <c r="K252" s="342">
        <f>VLOOKUP($I252,'3. Leistungswerte'!$A$8:$D$45,4,FALSE)</f>
        <v>0</v>
      </c>
      <c r="L252" s="103">
        <v>85311.38</v>
      </c>
      <c r="M252" s="62" t="e">
        <f t="shared" si="10"/>
        <v>#DIV/0!</v>
      </c>
      <c r="N252" s="63">
        <f>'2. SVS'!$C$50</f>
        <v>15</v>
      </c>
      <c r="O252" s="75" t="e">
        <f t="shared" si="12"/>
        <v>#DIV/0!</v>
      </c>
      <c r="P252" s="64">
        <v>341</v>
      </c>
      <c r="Q252" s="65"/>
    </row>
    <row r="253" spans="1:17" ht="22.8">
      <c r="A253" s="62">
        <v>244</v>
      </c>
      <c r="B253" s="62" t="s">
        <v>369</v>
      </c>
      <c r="C253" s="62" t="s">
        <v>384</v>
      </c>
      <c r="D253" s="62" t="s">
        <v>224</v>
      </c>
      <c r="E253" s="62"/>
      <c r="F253" s="62" t="s">
        <v>348</v>
      </c>
      <c r="G253" s="62" t="s">
        <v>409</v>
      </c>
      <c r="H253" s="62">
        <v>17.440000000000001</v>
      </c>
      <c r="I253" s="343" t="s">
        <v>168</v>
      </c>
      <c r="J253" s="62" t="s">
        <v>355</v>
      </c>
      <c r="K253" s="342">
        <f>VLOOKUP($I253,'3. Leistungswerte'!$A$8:$D$45,4,FALSE)</f>
        <v>0</v>
      </c>
      <c r="L253" s="103">
        <v>4363.1400000000003</v>
      </c>
      <c r="M253" s="62" t="e">
        <f t="shared" si="10"/>
        <v>#DIV/0!</v>
      </c>
      <c r="N253" s="63">
        <f>'2. SVS'!$C$50</f>
        <v>15</v>
      </c>
      <c r="O253" s="75" t="e">
        <f t="shared" si="12"/>
        <v>#DIV/0!</v>
      </c>
      <c r="P253" s="64">
        <v>17.440000000000001</v>
      </c>
      <c r="Q253" s="65" t="s">
        <v>410</v>
      </c>
    </row>
    <row r="254" spans="1:17" ht="34.200000000000003">
      <c r="A254" s="62">
        <v>245</v>
      </c>
      <c r="B254" s="62" t="s">
        <v>369</v>
      </c>
      <c r="C254" s="62" t="s">
        <v>384</v>
      </c>
      <c r="D254" s="62" t="s">
        <v>224</v>
      </c>
      <c r="E254" s="62"/>
      <c r="F254" s="62" t="s">
        <v>411</v>
      </c>
      <c r="G254" s="62" t="s">
        <v>229</v>
      </c>
      <c r="H254" s="62">
        <v>4.45</v>
      </c>
      <c r="I254" s="343" t="s">
        <v>192</v>
      </c>
      <c r="J254" s="62" t="s">
        <v>368</v>
      </c>
      <c r="K254" s="342">
        <f>VLOOKUP($I254,'3. Leistungswerte'!$A$8:$D$45,4,FALSE)</f>
        <v>0</v>
      </c>
      <c r="L254" s="103">
        <v>53.4</v>
      </c>
      <c r="M254" s="62" t="e">
        <f t="shared" si="10"/>
        <v>#DIV/0!</v>
      </c>
      <c r="N254" s="63">
        <f>'2. SVS'!$C$50</f>
        <v>15</v>
      </c>
      <c r="O254" s="75" t="e">
        <f t="shared" si="12"/>
        <v>#DIV/0!</v>
      </c>
      <c r="P254" s="64">
        <v>4.45</v>
      </c>
      <c r="Q254" s="65" t="s">
        <v>412</v>
      </c>
    </row>
    <row r="255" spans="1:17" ht="22.8">
      <c r="A255" s="62">
        <v>246</v>
      </c>
      <c r="B255" s="62" t="s">
        <v>369</v>
      </c>
      <c r="C255" s="62" t="s">
        <v>384</v>
      </c>
      <c r="D255" s="62" t="s">
        <v>224</v>
      </c>
      <c r="E255" s="62"/>
      <c r="F255" s="62" t="s">
        <v>240</v>
      </c>
      <c r="G255" s="62" t="s">
        <v>413</v>
      </c>
      <c r="H255" s="62">
        <v>5.67</v>
      </c>
      <c r="I255" s="343" t="s">
        <v>603</v>
      </c>
      <c r="J255" s="62" t="s">
        <v>355</v>
      </c>
      <c r="K255" s="342">
        <f>VLOOKUP($I255,'3. Leistungswerte'!$A$8:$D$45,4,FALSE)</f>
        <v>0</v>
      </c>
      <c r="L255" s="103">
        <v>1418.52</v>
      </c>
      <c r="M255" s="62" t="e">
        <f t="shared" si="10"/>
        <v>#DIV/0!</v>
      </c>
      <c r="N255" s="63">
        <f>'2. SVS'!$C$50</f>
        <v>15</v>
      </c>
      <c r="O255" s="75" t="e">
        <f t="shared" si="12"/>
        <v>#DIV/0!</v>
      </c>
      <c r="P255" s="64"/>
      <c r="Q255" s="65"/>
    </row>
    <row r="256" spans="1:17" ht="22.8">
      <c r="A256" s="62">
        <v>247</v>
      </c>
      <c r="B256" s="62" t="s">
        <v>369</v>
      </c>
      <c r="C256" s="62" t="s">
        <v>384</v>
      </c>
      <c r="D256" s="62" t="s">
        <v>224</v>
      </c>
      <c r="E256" s="62"/>
      <c r="F256" s="62" t="s">
        <v>251</v>
      </c>
      <c r="G256" s="62" t="s">
        <v>413</v>
      </c>
      <c r="H256" s="62">
        <v>10.09</v>
      </c>
      <c r="I256" s="343" t="s">
        <v>603</v>
      </c>
      <c r="J256" s="62" t="s">
        <v>355</v>
      </c>
      <c r="K256" s="342">
        <f>VLOOKUP($I256,'3. Leistungswerte'!$A$8:$D$45,4,FALSE)</f>
        <v>0</v>
      </c>
      <c r="L256" s="103">
        <v>2524.3200000000002</v>
      </c>
      <c r="M256" s="62" t="e">
        <f t="shared" si="10"/>
        <v>#DIV/0!</v>
      </c>
      <c r="N256" s="63">
        <f>'2. SVS'!$C$50</f>
        <v>15</v>
      </c>
      <c r="O256" s="75" t="e">
        <f t="shared" si="12"/>
        <v>#DIV/0!</v>
      </c>
      <c r="P256" s="64"/>
      <c r="Q256" s="65"/>
    </row>
    <row r="257" spans="1:19" ht="22.8">
      <c r="A257" s="62">
        <v>248</v>
      </c>
      <c r="B257" s="62" t="s">
        <v>369</v>
      </c>
      <c r="C257" s="62" t="s">
        <v>384</v>
      </c>
      <c r="D257" s="62" t="s">
        <v>224</v>
      </c>
      <c r="E257" s="62"/>
      <c r="F257" s="62" t="s">
        <v>414</v>
      </c>
      <c r="G257" s="62" t="s">
        <v>413</v>
      </c>
      <c r="H257" s="62">
        <v>9.68</v>
      </c>
      <c r="I257" s="343" t="s">
        <v>603</v>
      </c>
      <c r="J257" s="62" t="s">
        <v>355</v>
      </c>
      <c r="K257" s="342">
        <f>VLOOKUP($I257,'3. Leistungswerte'!$A$8:$D$45,4,FALSE)</f>
        <v>0</v>
      </c>
      <c r="L257" s="103">
        <v>2421.7399999999998</v>
      </c>
      <c r="M257" s="62" t="e">
        <f t="shared" si="10"/>
        <v>#DIV/0!</v>
      </c>
      <c r="N257" s="63">
        <f>'2. SVS'!$C$50</f>
        <v>15</v>
      </c>
      <c r="O257" s="75" t="e">
        <f t="shared" si="12"/>
        <v>#DIV/0!</v>
      </c>
      <c r="P257" s="64"/>
      <c r="Q257" s="65"/>
    </row>
    <row r="258" spans="1:19" ht="22.8">
      <c r="A258" s="62">
        <v>249</v>
      </c>
      <c r="B258" s="62" t="s">
        <v>369</v>
      </c>
      <c r="C258" s="62" t="s">
        <v>384</v>
      </c>
      <c r="D258" s="62" t="s">
        <v>224</v>
      </c>
      <c r="E258" s="62"/>
      <c r="F258" s="62" t="s">
        <v>239</v>
      </c>
      <c r="G258" s="62" t="s">
        <v>413</v>
      </c>
      <c r="H258" s="62">
        <v>7.7</v>
      </c>
      <c r="I258" s="343" t="s">
        <v>603</v>
      </c>
      <c r="J258" s="62" t="s">
        <v>355</v>
      </c>
      <c r="K258" s="342">
        <f>VLOOKUP($I258,'3. Leistungswerte'!$A$8:$D$45,4,FALSE)</f>
        <v>0</v>
      </c>
      <c r="L258" s="103">
        <v>1926.39</v>
      </c>
      <c r="M258" s="62" t="e">
        <f t="shared" si="10"/>
        <v>#DIV/0!</v>
      </c>
      <c r="N258" s="63">
        <f>'2. SVS'!$C$50</f>
        <v>15</v>
      </c>
      <c r="O258" s="75" t="e">
        <f t="shared" si="12"/>
        <v>#DIV/0!</v>
      </c>
      <c r="P258" s="64"/>
      <c r="Q258" s="65"/>
    </row>
    <row r="259" spans="1:19" ht="22.8">
      <c r="A259" s="62">
        <v>250</v>
      </c>
      <c r="B259" s="62" t="s">
        <v>369</v>
      </c>
      <c r="C259" s="62" t="s">
        <v>384</v>
      </c>
      <c r="D259" s="62" t="s">
        <v>224</v>
      </c>
      <c r="E259" s="62"/>
      <c r="F259" s="62" t="s">
        <v>238</v>
      </c>
      <c r="G259" s="62" t="s">
        <v>413</v>
      </c>
      <c r="H259" s="62">
        <v>28.54</v>
      </c>
      <c r="I259" s="343" t="s">
        <v>603</v>
      </c>
      <c r="J259" s="62" t="s">
        <v>355</v>
      </c>
      <c r="K259" s="342">
        <f>VLOOKUP($I259,'3. Leistungswerte'!$A$8:$D$45,4,FALSE)</f>
        <v>0</v>
      </c>
      <c r="L259" s="103">
        <v>7140.14</v>
      </c>
      <c r="M259" s="62" t="e">
        <f t="shared" si="10"/>
        <v>#DIV/0!</v>
      </c>
      <c r="N259" s="63">
        <f>'2. SVS'!$C$50</f>
        <v>15</v>
      </c>
      <c r="O259" s="75" t="e">
        <f t="shared" si="12"/>
        <v>#DIV/0!</v>
      </c>
      <c r="P259" s="64"/>
      <c r="Q259" s="65"/>
    </row>
    <row r="260" spans="1:19" ht="22.8">
      <c r="A260" s="62">
        <v>251</v>
      </c>
      <c r="B260" s="62" t="s">
        <v>369</v>
      </c>
      <c r="C260" s="62" t="s">
        <v>384</v>
      </c>
      <c r="D260" s="62" t="s">
        <v>241</v>
      </c>
      <c r="E260" s="62"/>
      <c r="F260" s="62" t="s">
        <v>242</v>
      </c>
      <c r="G260" s="62" t="s">
        <v>339</v>
      </c>
      <c r="H260" s="62">
        <v>22.49</v>
      </c>
      <c r="I260" s="343" t="s">
        <v>163</v>
      </c>
      <c r="J260" s="62" t="s">
        <v>355</v>
      </c>
      <c r="K260" s="342">
        <f>VLOOKUP($I260,'3. Leistungswerte'!$A$8:$D$45,4,FALSE)</f>
        <v>0</v>
      </c>
      <c r="L260" s="103">
        <v>5626.55</v>
      </c>
      <c r="M260" s="62" t="e">
        <f t="shared" si="10"/>
        <v>#DIV/0!</v>
      </c>
      <c r="N260" s="63">
        <f>'2. SVS'!$C$50</f>
        <v>15</v>
      </c>
      <c r="O260" s="75" t="e">
        <f t="shared" si="12"/>
        <v>#DIV/0!</v>
      </c>
      <c r="P260" s="64">
        <v>22.49</v>
      </c>
      <c r="Q260" s="65"/>
    </row>
    <row r="261" spans="1:19" ht="22.8">
      <c r="A261" s="62">
        <v>252</v>
      </c>
      <c r="B261" s="62" t="s">
        <v>369</v>
      </c>
      <c r="C261" s="62" t="s">
        <v>384</v>
      </c>
      <c r="D261" s="62" t="s">
        <v>241</v>
      </c>
      <c r="E261" s="62"/>
      <c r="F261" s="62" t="s">
        <v>242</v>
      </c>
      <c r="G261" s="62" t="s">
        <v>339</v>
      </c>
      <c r="H261" s="62">
        <v>22.49</v>
      </c>
      <c r="I261" s="343" t="s">
        <v>163</v>
      </c>
      <c r="J261" s="62" t="s">
        <v>355</v>
      </c>
      <c r="K261" s="342">
        <f>VLOOKUP($I261,'3. Leistungswerte'!$A$8:$D$45,4,FALSE)</f>
        <v>0</v>
      </c>
      <c r="L261" s="103">
        <v>5626.55</v>
      </c>
      <c r="M261" s="62" t="e">
        <f t="shared" si="10"/>
        <v>#DIV/0!</v>
      </c>
      <c r="N261" s="63">
        <f>'2. SVS'!$C$50</f>
        <v>15</v>
      </c>
      <c r="O261" s="75" t="e">
        <f t="shared" si="12"/>
        <v>#DIV/0!</v>
      </c>
      <c r="P261" s="64">
        <v>22.49</v>
      </c>
      <c r="Q261" s="65"/>
    </row>
    <row r="262" spans="1:19" ht="22.8">
      <c r="A262" s="62">
        <v>253</v>
      </c>
      <c r="B262" s="62" t="s">
        <v>369</v>
      </c>
      <c r="C262" s="62" t="s">
        <v>384</v>
      </c>
      <c r="D262" s="62" t="s">
        <v>241</v>
      </c>
      <c r="E262" s="62"/>
      <c r="F262" s="62" t="s">
        <v>228</v>
      </c>
      <c r="G262" s="62" t="s">
        <v>229</v>
      </c>
      <c r="H262" s="62">
        <v>7.6</v>
      </c>
      <c r="I262" s="343" t="s">
        <v>168</v>
      </c>
      <c r="J262" s="62" t="s">
        <v>355</v>
      </c>
      <c r="K262" s="342">
        <f>VLOOKUP($I262,'3. Leistungswerte'!$A$8:$D$45,4,FALSE)</f>
        <v>0</v>
      </c>
      <c r="L262" s="103">
        <v>1901.37</v>
      </c>
      <c r="M262" s="62" t="e">
        <f t="shared" si="10"/>
        <v>#DIV/0!</v>
      </c>
      <c r="N262" s="63">
        <f>'2. SVS'!$C$50</f>
        <v>15</v>
      </c>
      <c r="O262" s="75" t="e">
        <f t="shared" si="12"/>
        <v>#DIV/0!</v>
      </c>
      <c r="P262" s="64">
        <v>7.6</v>
      </c>
      <c r="Q262" s="65"/>
    </row>
    <row r="263" spans="1:19" ht="22.8">
      <c r="A263" s="62">
        <v>254</v>
      </c>
      <c r="B263" s="62" t="s">
        <v>369</v>
      </c>
      <c r="C263" s="62" t="s">
        <v>384</v>
      </c>
      <c r="D263" s="62" t="s">
        <v>241</v>
      </c>
      <c r="E263" s="62"/>
      <c r="F263" s="62" t="s">
        <v>228</v>
      </c>
      <c r="G263" s="62" t="s">
        <v>229</v>
      </c>
      <c r="H263" s="62">
        <v>7.6</v>
      </c>
      <c r="I263" s="343" t="s">
        <v>168</v>
      </c>
      <c r="J263" s="62" t="s">
        <v>355</v>
      </c>
      <c r="K263" s="342">
        <f>VLOOKUP($I263,'3. Leistungswerte'!$A$8:$D$45,4,FALSE)</f>
        <v>0</v>
      </c>
      <c r="L263" s="103">
        <v>1901.37</v>
      </c>
      <c r="M263" s="62" t="e">
        <f t="shared" si="10"/>
        <v>#DIV/0!</v>
      </c>
      <c r="N263" s="63">
        <f>'2. SVS'!$C$50</f>
        <v>15</v>
      </c>
      <c r="O263" s="75" t="e">
        <f t="shared" si="12"/>
        <v>#DIV/0!</v>
      </c>
      <c r="P263" s="64">
        <v>7.6</v>
      </c>
      <c r="Q263" s="65"/>
    </row>
    <row r="264" spans="1:19" ht="45.6">
      <c r="A264" s="62">
        <v>255</v>
      </c>
      <c r="B264" s="62" t="s">
        <v>369</v>
      </c>
      <c r="C264" s="62" t="s">
        <v>384</v>
      </c>
      <c r="D264" s="62" t="s">
        <v>241</v>
      </c>
      <c r="E264" s="62"/>
      <c r="F264" s="62" t="s">
        <v>415</v>
      </c>
      <c r="G264" s="62" t="s">
        <v>226</v>
      </c>
      <c r="H264" s="62">
        <v>189.2</v>
      </c>
      <c r="I264" s="343" t="s">
        <v>181</v>
      </c>
      <c r="J264" s="62" t="s">
        <v>366</v>
      </c>
      <c r="K264" s="342">
        <f>VLOOKUP($I264,'3. Leistungswerte'!$A$8:$D$45,4,FALSE)</f>
        <v>0</v>
      </c>
      <c r="L264" s="103">
        <v>9872.4599999999991</v>
      </c>
      <c r="M264" s="62" t="e">
        <f t="shared" si="10"/>
        <v>#DIV/0!</v>
      </c>
      <c r="N264" s="63">
        <f>'2. SVS'!$C$50</f>
        <v>15</v>
      </c>
      <c r="O264" s="75" t="e">
        <f t="shared" si="12"/>
        <v>#DIV/0!</v>
      </c>
      <c r="P264" s="64">
        <v>189.2</v>
      </c>
      <c r="Q264" s="65" t="s">
        <v>416</v>
      </c>
    </row>
    <row r="265" spans="1:19" ht="34.200000000000003">
      <c r="A265" s="62">
        <v>256</v>
      </c>
      <c r="B265" s="62" t="s">
        <v>369</v>
      </c>
      <c r="C265" s="62" t="s">
        <v>384</v>
      </c>
      <c r="D265" s="62" t="s">
        <v>241</v>
      </c>
      <c r="E265" s="62"/>
      <c r="F265" s="62" t="s">
        <v>417</v>
      </c>
      <c r="G265" s="62" t="s">
        <v>226</v>
      </c>
      <c r="H265" s="62">
        <v>7.3</v>
      </c>
      <c r="I265" s="343" t="s">
        <v>192</v>
      </c>
      <c r="J265" s="62" t="s">
        <v>368</v>
      </c>
      <c r="K265" s="342">
        <f>VLOOKUP($I265,'3. Leistungswerte'!$A$8:$D$45,4,FALSE)</f>
        <v>0</v>
      </c>
      <c r="L265" s="103">
        <v>87.6</v>
      </c>
      <c r="M265" s="62" t="e">
        <f t="shared" si="10"/>
        <v>#DIV/0!</v>
      </c>
      <c r="N265" s="63">
        <f>'2. SVS'!$C$50</f>
        <v>15</v>
      </c>
      <c r="O265" s="75" t="e">
        <f t="shared" si="12"/>
        <v>#DIV/0!</v>
      </c>
      <c r="P265" s="64">
        <v>7.3</v>
      </c>
      <c r="Q265" s="65" t="s">
        <v>412</v>
      </c>
    </row>
    <row r="266" spans="1:19" ht="22.8">
      <c r="A266" s="62">
        <v>257</v>
      </c>
      <c r="B266" s="62" t="s">
        <v>369</v>
      </c>
      <c r="C266" s="62" t="s">
        <v>384</v>
      </c>
      <c r="D266" s="62" t="s">
        <v>241</v>
      </c>
      <c r="E266" s="62"/>
      <c r="F266" s="62" t="s">
        <v>300</v>
      </c>
      <c r="G266" s="62" t="s">
        <v>418</v>
      </c>
      <c r="H266" s="62">
        <v>14.26</v>
      </c>
      <c r="I266" s="343" t="s">
        <v>150</v>
      </c>
      <c r="J266" s="62" t="s">
        <v>366</v>
      </c>
      <c r="K266" s="342">
        <f>VLOOKUP($I266,'3. Leistungswerte'!$A$8:$D$45,4,FALSE)</f>
        <v>0</v>
      </c>
      <c r="L266" s="103">
        <v>744.09</v>
      </c>
      <c r="M266" s="62" t="e">
        <f t="shared" si="10"/>
        <v>#DIV/0!</v>
      </c>
      <c r="N266" s="63">
        <f>'2. SVS'!$C$50</f>
        <v>15</v>
      </c>
      <c r="O266" s="75" t="e">
        <f t="shared" si="12"/>
        <v>#DIV/0!</v>
      </c>
      <c r="P266" s="64"/>
      <c r="Q266" s="65"/>
    </row>
    <row r="267" spans="1:19" ht="22.8">
      <c r="A267" s="62">
        <v>258</v>
      </c>
      <c r="B267" s="62" t="s">
        <v>369</v>
      </c>
      <c r="C267" s="62" t="s">
        <v>384</v>
      </c>
      <c r="D267" s="62" t="s">
        <v>241</v>
      </c>
      <c r="E267" s="62"/>
      <c r="F267" s="62" t="s">
        <v>228</v>
      </c>
      <c r="G267" s="62" t="s">
        <v>378</v>
      </c>
      <c r="H267" s="62">
        <v>9.1</v>
      </c>
      <c r="I267" s="343" t="s">
        <v>168</v>
      </c>
      <c r="J267" s="62" t="s">
        <v>355</v>
      </c>
      <c r="K267" s="342">
        <f>VLOOKUP($I267,'3. Leistungswerte'!$A$8:$D$45,4,FALSE)</f>
        <v>0</v>
      </c>
      <c r="L267" s="103">
        <v>2276.64</v>
      </c>
      <c r="M267" s="62" t="e">
        <f t="shared" ref="M267:M329" si="13">L267/K267</f>
        <v>#DIV/0!</v>
      </c>
      <c r="N267" s="63">
        <f>'2. SVS'!$C$50</f>
        <v>15</v>
      </c>
      <c r="O267" s="75" t="e">
        <f t="shared" si="12"/>
        <v>#DIV/0!</v>
      </c>
      <c r="P267" s="64">
        <v>9.1</v>
      </c>
      <c r="Q267" s="65"/>
    </row>
    <row r="268" spans="1:19" ht="24.75" customHeight="1" thickBot="1">
      <c r="A268" s="62">
        <v>259</v>
      </c>
      <c r="B268" s="76" t="s">
        <v>369</v>
      </c>
      <c r="C268" s="76" t="s">
        <v>384</v>
      </c>
      <c r="D268" s="76" t="s">
        <v>241</v>
      </c>
      <c r="E268" s="76"/>
      <c r="F268" s="76" t="s">
        <v>367</v>
      </c>
      <c r="G268" s="76" t="s">
        <v>400</v>
      </c>
      <c r="H268" s="76">
        <v>11.37</v>
      </c>
      <c r="I268" s="345" t="s">
        <v>192</v>
      </c>
      <c r="J268" s="76" t="s">
        <v>368</v>
      </c>
      <c r="K268" s="342">
        <f>VLOOKUP($I268,'3. Leistungswerte'!$A$8:$D$45,4,FALSE)</f>
        <v>0</v>
      </c>
      <c r="L268" s="362">
        <v>136.44</v>
      </c>
      <c r="M268" s="62" t="e">
        <f t="shared" si="13"/>
        <v>#DIV/0!</v>
      </c>
      <c r="N268" s="77">
        <f>'2. SVS'!$C$50</f>
        <v>15</v>
      </c>
      <c r="O268" s="78" t="e">
        <f t="shared" si="12"/>
        <v>#DIV/0!</v>
      </c>
      <c r="P268" s="79">
        <v>11.37</v>
      </c>
      <c r="Q268" s="80"/>
    </row>
    <row r="269" spans="1:19" ht="36" customHeight="1" thickBot="1">
      <c r="A269" s="62">
        <v>260</v>
      </c>
      <c r="B269" s="81" t="s">
        <v>369</v>
      </c>
      <c r="C269" s="332"/>
      <c r="D269" s="332"/>
      <c r="E269" s="332"/>
      <c r="F269" s="332"/>
      <c r="G269" s="332"/>
      <c r="H269" s="355">
        <f>SUM(H174:H268)</f>
        <v>4130.0999999999995</v>
      </c>
      <c r="I269" s="347"/>
      <c r="J269" s="88"/>
      <c r="K269" s="359">
        <f>SUM(K174:K268)</f>
        <v>0</v>
      </c>
      <c r="L269" s="368">
        <f>SUM(L174:L268)</f>
        <v>858922.61999999976</v>
      </c>
      <c r="M269" s="359" t="e">
        <f>SUM(M174:M268)</f>
        <v>#DIV/0!</v>
      </c>
      <c r="N269" s="88"/>
      <c r="O269" s="83" t="e">
        <f>SUM(O174:O268)</f>
        <v>#DIV/0!</v>
      </c>
      <c r="P269" s="83">
        <f>SUM(P174:P268)</f>
        <v>3163.8799999999987</v>
      </c>
      <c r="Q269" s="85"/>
      <c r="S269" s="360"/>
    </row>
    <row r="270" spans="1:19" ht="24" customHeight="1">
      <c r="A270" s="62">
        <v>261</v>
      </c>
      <c r="B270" s="61" t="s">
        <v>419</v>
      </c>
      <c r="C270" s="61" t="s">
        <v>420</v>
      </c>
      <c r="D270" s="61" t="s">
        <v>224</v>
      </c>
      <c r="E270" s="61"/>
      <c r="F270" s="61" t="s">
        <v>238</v>
      </c>
      <c r="G270" s="61" t="s">
        <v>229</v>
      </c>
      <c r="H270" s="61">
        <v>11.4</v>
      </c>
      <c r="I270" s="344" t="s">
        <v>603</v>
      </c>
      <c r="J270" s="61" t="s">
        <v>230</v>
      </c>
      <c r="K270" s="342">
        <f>VLOOKUP($I270,'3. Leistungswerte'!$A$8:$D$45,4,FALSE)</f>
        <v>0</v>
      </c>
      <c r="L270" s="361">
        <v>2139.5500000000002</v>
      </c>
      <c r="M270" s="62" t="e">
        <f t="shared" si="13"/>
        <v>#DIV/0!</v>
      </c>
      <c r="N270" s="71">
        <f>'2. SVS'!$C$50</f>
        <v>15</v>
      </c>
      <c r="O270" s="74" t="e">
        <f t="shared" ref="O270:O301" si="14">N270*M270</f>
        <v>#DIV/0!</v>
      </c>
      <c r="P270" s="86">
        <v>11.4</v>
      </c>
      <c r="Q270" s="87"/>
    </row>
    <row r="271" spans="1:19" ht="24" customHeight="1">
      <c r="A271" s="62">
        <v>262</v>
      </c>
      <c r="B271" s="62" t="s">
        <v>419</v>
      </c>
      <c r="C271" s="62" t="s">
        <v>420</v>
      </c>
      <c r="D271" s="62" t="s">
        <v>224</v>
      </c>
      <c r="E271" s="62"/>
      <c r="F271" s="62" t="s">
        <v>239</v>
      </c>
      <c r="G271" s="62" t="s">
        <v>229</v>
      </c>
      <c r="H271" s="62">
        <v>11.4</v>
      </c>
      <c r="I271" s="343" t="s">
        <v>603</v>
      </c>
      <c r="J271" s="62" t="s">
        <v>230</v>
      </c>
      <c r="K271" s="342">
        <f>VLOOKUP($I271,'3. Leistungswerte'!$A$8:$D$45,4,FALSE)</f>
        <v>0</v>
      </c>
      <c r="L271" s="103">
        <v>2139.5500000000002</v>
      </c>
      <c r="M271" s="62" t="e">
        <f t="shared" si="13"/>
        <v>#DIV/0!</v>
      </c>
      <c r="N271" s="63">
        <f>'2. SVS'!$C$50</f>
        <v>15</v>
      </c>
      <c r="O271" s="75" t="e">
        <f t="shared" si="14"/>
        <v>#DIV/0!</v>
      </c>
      <c r="P271" s="64">
        <v>11.4</v>
      </c>
      <c r="Q271" s="65"/>
    </row>
    <row r="272" spans="1:19" ht="24" customHeight="1">
      <c r="A272" s="62">
        <v>263</v>
      </c>
      <c r="B272" s="62" t="s">
        <v>419</v>
      </c>
      <c r="C272" s="62" t="s">
        <v>420</v>
      </c>
      <c r="D272" s="62" t="s">
        <v>224</v>
      </c>
      <c r="E272" s="62"/>
      <c r="F272" s="62" t="s">
        <v>341</v>
      </c>
      <c r="G272" s="62" t="s">
        <v>360</v>
      </c>
      <c r="H272" s="62">
        <v>19.760000000000002</v>
      </c>
      <c r="I272" s="343" t="s">
        <v>146</v>
      </c>
      <c r="J272" s="62" t="s">
        <v>227</v>
      </c>
      <c r="K272" s="342">
        <f>VLOOKUP($I272,'3. Leistungswerte'!$A$8:$D$45,4,FALSE)</f>
        <v>0</v>
      </c>
      <c r="L272" s="103">
        <v>1854.28</v>
      </c>
      <c r="M272" s="62" t="e">
        <f t="shared" si="13"/>
        <v>#DIV/0!</v>
      </c>
      <c r="N272" s="63">
        <f>'2. SVS'!$C$50</f>
        <v>15</v>
      </c>
      <c r="O272" s="75" t="e">
        <f t="shared" si="14"/>
        <v>#DIV/0!</v>
      </c>
      <c r="P272" s="64"/>
      <c r="Q272" s="65"/>
    </row>
    <row r="273" spans="1:17" ht="24" customHeight="1">
      <c r="A273" s="62">
        <v>264</v>
      </c>
      <c r="B273" s="62" t="s">
        <v>419</v>
      </c>
      <c r="C273" s="62" t="s">
        <v>420</v>
      </c>
      <c r="D273" s="62" t="s">
        <v>224</v>
      </c>
      <c r="E273" s="62"/>
      <c r="F273" s="62" t="s">
        <v>421</v>
      </c>
      <c r="G273" s="62" t="s">
        <v>360</v>
      </c>
      <c r="H273" s="62">
        <v>19.21</v>
      </c>
      <c r="I273" s="343" t="s">
        <v>146</v>
      </c>
      <c r="J273" s="62" t="s">
        <v>227</v>
      </c>
      <c r="K273" s="342">
        <f>VLOOKUP($I273,'3. Leistungswerte'!$A$8:$D$45,4,FALSE)</f>
        <v>0</v>
      </c>
      <c r="L273" s="103">
        <v>1802.67</v>
      </c>
      <c r="M273" s="62" t="e">
        <f t="shared" si="13"/>
        <v>#DIV/0!</v>
      </c>
      <c r="N273" s="63">
        <f>'2. SVS'!$C$50</f>
        <v>15</v>
      </c>
      <c r="O273" s="75" t="e">
        <f t="shared" si="14"/>
        <v>#DIV/0!</v>
      </c>
      <c r="P273" s="64"/>
      <c r="Q273" s="65"/>
    </row>
    <row r="274" spans="1:17" ht="24" customHeight="1">
      <c r="A274" s="62">
        <v>265</v>
      </c>
      <c r="B274" s="62" t="s">
        <v>419</v>
      </c>
      <c r="C274" s="62" t="s">
        <v>420</v>
      </c>
      <c r="D274" s="62" t="s">
        <v>224</v>
      </c>
      <c r="E274" s="62"/>
      <c r="F274" s="62" t="s">
        <v>422</v>
      </c>
      <c r="G274" s="62" t="s">
        <v>360</v>
      </c>
      <c r="H274" s="62">
        <v>21.18</v>
      </c>
      <c r="I274" s="343" t="s">
        <v>146</v>
      </c>
      <c r="J274" s="62" t="s">
        <v>227</v>
      </c>
      <c r="K274" s="342">
        <f>VLOOKUP($I274,'3. Leistungswerte'!$A$8:$D$45,4,FALSE)</f>
        <v>0</v>
      </c>
      <c r="L274" s="103">
        <v>1987.53</v>
      </c>
      <c r="M274" s="62" t="e">
        <f t="shared" si="13"/>
        <v>#DIV/0!</v>
      </c>
      <c r="N274" s="63">
        <f>'2. SVS'!$C$50</f>
        <v>15</v>
      </c>
      <c r="O274" s="75" t="e">
        <f t="shared" si="14"/>
        <v>#DIV/0!</v>
      </c>
      <c r="P274" s="64"/>
      <c r="Q274" s="65"/>
    </row>
    <row r="275" spans="1:17" ht="24" customHeight="1">
      <c r="A275" s="62">
        <v>266</v>
      </c>
      <c r="B275" s="62" t="s">
        <v>419</v>
      </c>
      <c r="C275" s="62" t="s">
        <v>420</v>
      </c>
      <c r="D275" s="62" t="s">
        <v>224</v>
      </c>
      <c r="E275" s="62"/>
      <c r="F275" s="62" t="s">
        <v>300</v>
      </c>
      <c r="G275" s="62" t="s">
        <v>229</v>
      </c>
      <c r="H275" s="62">
        <v>11.8</v>
      </c>
      <c r="I275" s="343" t="s">
        <v>191</v>
      </c>
      <c r="J275" s="62" t="s">
        <v>275</v>
      </c>
      <c r="K275" s="342">
        <f>VLOOKUP($I275,'3. Leistungswerte'!$A$8:$D$45,4,FALSE)</f>
        <v>0</v>
      </c>
      <c r="L275" s="103">
        <v>462.32</v>
      </c>
      <c r="M275" s="62" t="e">
        <f t="shared" si="13"/>
        <v>#DIV/0!</v>
      </c>
      <c r="N275" s="63">
        <f>'2. SVS'!$C$50</f>
        <v>15</v>
      </c>
      <c r="O275" s="75" t="e">
        <f t="shared" si="14"/>
        <v>#DIV/0!</v>
      </c>
      <c r="P275" s="64">
        <v>11.8</v>
      </c>
      <c r="Q275" s="65"/>
    </row>
    <row r="276" spans="1:17" ht="24" customHeight="1">
      <c r="A276" s="62">
        <v>267</v>
      </c>
      <c r="B276" s="62" t="s">
        <v>419</v>
      </c>
      <c r="C276" s="62" t="s">
        <v>420</v>
      </c>
      <c r="D276" s="62" t="s">
        <v>224</v>
      </c>
      <c r="E276" s="62"/>
      <c r="F276" s="62" t="s">
        <v>423</v>
      </c>
      <c r="G276" s="62" t="s">
        <v>229</v>
      </c>
      <c r="H276" s="62">
        <v>2.38</v>
      </c>
      <c r="I276" s="343" t="s">
        <v>199</v>
      </c>
      <c r="J276" s="62" t="s">
        <v>248</v>
      </c>
      <c r="K276" s="342">
        <f>VLOOKUP($I276,'3. Leistungswerte'!$A$8:$D$45,4,FALSE)</f>
        <v>0</v>
      </c>
      <c r="L276" s="103">
        <v>0</v>
      </c>
      <c r="M276" s="62">
        <v>0</v>
      </c>
      <c r="N276" s="63">
        <f>'2. SVS'!$C$50</f>
        <v>15</v>
      </c>
      <c r="O276" s="75">
        <v>0</v>
      </c>
      <c r="P276" s="64"/>
      <c r="Q276" s="65"/>
    </row>
    <row r="277" spans="1:17" ht="24" customHeight="1">
      <c r="A277" s="62">
        <v>268</v>
      </c>
      <c r="B277" s="62" t="s">
        <v>419</v>
      </c>
      <c r="C277" s="62" t="s">
        <v>420</v>
      </c>
      <c r="D277" s="62" t="s">
        <v>224</v>
      </c>
      <c r="E277" s="62"/>
      <c r="F277" s="62" t="s">
        <v>234</v>
      </c>
      <c r="G277" s="62" t="s">
        <v>226</v>
      </c>
      <c r="H277" s="62">
        <v>39.81</v>
      </c>
      <c r="I277" s="343" t="s">
        <v>146</v>
      </c>
      <c r="J277" s="62" t="s">
        <v>227</v>
      </c>
      <c r="K277" s="342">
        <f>VLOOKUP($I277,'3. Leistungswerte'!$A$8:$D$45,4,FALSE)</f>
        <v>0</v>
      </c>
      <c r="L277" s="103">
        <v>3735.77</v>
      </c>
      <c r="M277" s="62" t="e">
        <f t="shared" si="13"/>
        <v>#DIV/0!</v>
      </c>
      <c r="N277" s="63">
        <f>'2. SVS'!$C$50</f>
        <v>15</v>
      </c>
      <c r="O277" s="75" t="e">
        <f t="shared" si="14"/>
        <v>#DIV/0!</v>
      </c>
      <c r="P277" s="64">
        <v>39.81</v>
      </c>
      <c r="Q277" s="65" t="s">
        <v>268</v>
      </c>
    </row>
    <row r="278" spans="1:17" ht="24" customHeight="1">
      <c r="A278" s="62">
        <v>269</v>
      </c>
      <c r="B278" s="62" t="s">
        <v>419</v>
      </c>
      <c r="C278" s="62" t="s">
        <v>420</v>
      </c>
      <c r="D278" s="62" t="s">
        <v>224</v>
      </c>
      <c r="E278" s="62"/>
      <c r="F278" s="62" t="s">
        <v>424</v>
      </c>
      <c r="G278" s="66"/>
      <c r="H278" s="66">
        <v>0</v>
      </c>
      <c r="I278" s="348" t="s">
        <v>199</v>
      </c>
      <c r="J278" s="66">
        <v>0</v>
      </c>
      <c r="K278" s="342">
        <f>VLOOKUP($I278,'3. Leistungswerte'!$A$8:$D$45,4,FALSE)</f>
        <v>0</v>
      </c>
      <c r="L278" s="369">
        <v>0</v>
      </c>
      <c r="M278" s="62">
        <v>0</v>
      </c>
      <c r="N278" s="63">
        <f>'2. SVS'!$C$50</f>
        <v>15</v>
      </c>
      <c r="O278" s="75">
        <v>0</v>
      </c>
      <c r="P278" s="64"/>
      <c r="Q278" s="65"/>
    </row>
    <row r="279" spans="1:17" ht="24" customHeight="1">
      <c r="A279" s="62">
        <v>270</v>
      </c>
      <c r="B279" s="62" t="s">
        <v>419</v>
      </c>
      <c r="C279" s="62" t="s">
        <v>425</v>
      </c>
      <c r="D279" s="62" t="s">
        <v>250</v>
      </c>
      <c r="E279" s="62"/>
      <c r="F279" s="62" t="s">
        <v>228</v>
      </c>
      <c r="G279" s="62" t="s">
        <v>426</v>
      </c>
      <c r="H279" s="62">
        <v>10.9</v>
      </c>
      <c r="I279" s="343" t="s">
        <v>168</v>
      </c>
      <c r="J279" s="62" t="s">
        <v>230</v>
      </c>
      <c r="K279" s="342">
        <f>VLOOKUP($I279,'3. Leistungswerte'!$A$8:$D$45,4,FALSE)</f>
        <v>0</v>
      </c>
      <c r="L279" s="103">
        <v>2045.71</v>
      </c>
      <c r="M279" s="62" t="e">
        <f t="shared" si="13"/>
        <v>#DIV/0!</v>
      </c>
      <c r="N279" s="63">
        <f>'2. SVS'!$C$50</f>
        <v>15</v>
      </c>
      <c r="O279" s="75" t="e">
        <f t="shared" si="14"/>
        <v>#DIV/0!</v>
      </c>
      <c r="P279" s="64"/>
      <c r="Q279" s="65"/>
    </row>
    <row r="280" spans="1:17" ht="24" customHeight="1">
      <c r="A280" s="62">
        <v>271</v>
      </c>
      <c r="B280" s="62" t="s">
        <v>419</v>
      </c>
      <c r="C280" s="62" t="s">
        <v>425</v>
      </c>
      <c r="D280" s="62" t="s">
        <v>250</v>
      </c>
      <c r="E280" s="62"/>
      <c r="F280" s="62" t="s">
        <v>228</v>
      </c>
      <c r="G280" s="62" t="s">
        <v>426</v>
      </c>
      <c r="H280" s="62">
        <v>3.19</v>
      </c>
      <c r="I280" s="343" t="s">
        <v>168</v>
      </c>
      <c r="J280" s="62" t="s">
        <v>230</v>
      </c>
      <c r="K280" s="342">
        <f>VLOOKUP($I280,'3. Leistungswerte'!$A$8:$D$45,4,FALSE)</f>
        <v>0</v>
      </c>
      <c r="L280" s="103">
        <v>598.70000000000005</v>
      </c>
      <c r="M280" s="62" t="e">
        <f t="shared" si="13"/>
        <v>#DIV/0!</v>
      </c>
      <c r="N280" s="63">
        <f>'2. SVS'!$C$50</f>
        <v>15</v>
      </c>
      <c r="O280" s="75" t="e">
        <f t="shared" si="14"/>
        <v>#DIV/0!</v>
      </c>
      <c r="P280" s="64"/>
      <c r="Q280" s="65"/>
    </row>
    <row r="281" spans="1:17" ht="24" customHeight="1">
      <c r="A281" s="62">
        <v>272</v>
      </c>
      <c r="B281" s="62" t="s">
        <v>419</v>
      </c>
      <c r="C281" s="62" t="s">
        <v>425</v>
      </c>
      <c r="D281" s="62" t="s">
        <v>224</v>
      </c>
      <c r="E281" s="62"/>
      <c r="F281" s="62" t="s">
        <v>242</v>
      </c>
      <c r="G281" s="62" t="s">
        <v>339</v>
      </c>
      <c r="H281" s="62">
        <v>4.62</v>
      </c>
      <c r="I281" s="343" t="s">
        <v>163</v>
      </c>
      <c r="J281" s="62" t="s">
        <v>230</v>
      </c>
      <c r="K281" s="342">
        <f>VLOOKUP($I281,'3. Leistungswerte'!$A$8:$D$45,4,FALSE)</f>
        <v>0</v>
      </c>
      <c r="L281" s="103">
        <v>867.08</v>
      </c>
      <c r="M281" s="62" t="e">
        <f t="shared" si="13"/>
        <v>#DIV/0!</v>
      </c>
      <c r="N281" s="63">
        <f>'2. SVS'!$C$50</f>
        <v>15</v>
      </c>
      <c r="O281" s="75" t="e">
        <f t="shared" si="14"/>
        <v>#DIV/0!</v>
      </c>
      <c r="P281" s="64">
        <v>4.62</v>
      </c>
      <c r="Q281" s="65"/>
    </row>
    <row r="282" spans="1:17" ht="24" customHeight="1">
      <c r="A282" s="62">
        <v>273</v>
      </c>
      <c r="B282" s="62" t="s">
        <v>419</v>
      </c>
      <c r="C282" s="62" t="s">
        <v>425</v>
      </c>
      <c r="D282" s="62" t="s">
        <v>224</v>
      </c>
      <c r="E282" s="62"/>
      <c r="F282" s="62" t="s">
        <v>334</v>
      </c>
      <c r="G282" s="62" t="s">
        <v>229</v>
      </c>
      <c r="H282" s="62">
        <v>67.92</v>
      </c>
      <c r="I282" s="343" t="s">
        <v>168</v>
      </c>
      <c r="J282" s="62" t="s">
        <v>230</v>
      </c>
      <c r="K282" s="342">
        <f>VLOOKUP($I282,'3. Leistungswerte'!$A$8:$D$45,4,FALSE)</f>
        <v>0</v>
      </c>
      <c r="L282" s="103">
        <v>12747.23</v>
      </c>
      <c r="M282" s="62" t="e">
        <f t="shared" si="13"/>
        <v>#DIV/0!</v>
      </c>
      <c r="N282" s="63">
        <f>'2. SVS'!$C$50</f>
        <v>15</v>
      </c>
      <c r="O282" s="75" t="e">
        <f t="shared" si="14"/>
        <v>#DIV/0!</v>
      </c>
      <c r="P282" s="64">
        <v>67.92</v>
      </c>
      <c r="Q282" s="65"/>
    </row>
    <row r="283" spans="1:17" ht="24" customHeight="1">
      <c r="A283" s="62">
        <v>274</v>
      </c>
      <c r="B283" s="62" t="s">
        <v>419</v>
      </c>
      <c r="C283" s="62" t="s">
        <v>425</v>
      </c>
      <c r="D283" s="62" t="s">
        <v>224</v>
      </c>
      <c r="E283" s="62"/>
      <c r="F283" s="62" t="s">
        <v>427</v>
      </c>
      <c r="G283" s="62" t="s">
        <v>288</v>
      </c>
      <c r="H283" s="62">
        <v>3.95</v>
      </c>
      <c r="I283" s="343" t="s">
        <v>168</v>
      </c>
      <c r="J283" s="62" t="s">
        <v>230</v>
      </c>
      <c r="K283" s="342">
        <f>VLOOKUP($I283,'3. Leistungswerte'!$A$8:$D$45,4,FALSE)</f>
        <v>0</v>
      </c>
      <c r="L283" s="103">
        <v>741.34</v>
      </c>
      <c r="M283" s="62" t="e">
        <f t="shared" si="13"/>
        <v>#DIV/0!</v>
      </c>
      <c r="N283" s="63">
        <f>'2. SVS'!$C$50</f>
        <v>15</v>
      </c>
      <c r="O283" s="75" t="e">
        <f t="shared" si="14"/>
        <v>#DIV/0!</v>
      </c>
      <c r="P283" s="64">
        <v>3.95</v>
      </c>
      <c r="Q283" s="65"/>
    </row>
    <row r="284" spans="1:17" ht="24" customHeight="1">
      <c r="A284" s="62">
        <v>275</v>
      </c>
      <c r="B284" s="62" t="s">
        <v>419</v>
      </c>
      <c r="C284" s="62" t="s">
        <v>425</v>
      </c>
      <c r="D284" s="62" t="s">
        <v>224</v>
      </c>
      <c r="E284" s="62"/>
      <c r="F284" s="62" t="s">
        <v>428</v>
      </c>
      <c r="G284" s="62" t="s">
        <v>288</v>
      </c>
      <c r="H284" s="62">
        <v>6</v>
      </c>
      <c r="I284" s="343" t="s">
        <v>191</v>
      </c>
      <c r="J284" s="62" t="s">
        <v>275</v>
      </c>
      <c r="K284" s="342">
        <f>VLOOKUP($I284,'3. Leistungswerte'!$A$8:$D$45,4,FALSE)</f>
        <v>0</v>
      </c>
      <c r="L284" s="103">
        <v>235.08</v>
      </c>
      <c r="M284" s="62" t="e">
        <f t="shared" si="13"/>
        <v>#DIV/0!</v>
      </c>
      <c r="N284" s="63">
        <f>'2. SVS'!$C$50</f>
        <v>15</v>
      </c>
      <c r="O284" s="75" t="e">
        <f t="shared" si="14"/>
        <v>#DIV/0!</v>
      </c>
      <c r="P284" s="64">
        <v>6</v>
      </c>
      <c r="Q284" s="65"/>
    </row>
    <row r="285" spans="1:17" ht="24" customHeight="1">
      <c r="A285" s="62">
        <v>276</v>
      </c>
      <c r="B285" s="62" t="s">
        <v>419</v>
      </c>
      <c r="C285" s="62" t="s">
        <v>425</v>
      </c>
      <c r="D285" s="62" t="s">
        <v>224</v>
      </c>
      <c r="E285" s="62"/>
      <c r="F285" s="62" t="s">
        <v>429</v>
      </c>
      <c r="G285" s="62" t="s">
        <v>288</v>
      </c>
      <c r="H285" s="62">
        <v>20.12</v>
      </c>
      <c r="I285" s="343" t="s">
        <v>191</v>
      </c>
      <c r="J285" s="62" t="s">
        <v>275</v>
      </c>
      <c r="K285" s="342">
        <f>VLOOKUP($I285,'3. Leistungswerte'!$A$8:$D$45,4,FALSE)</f>
        <v>0</v>
      </c>
      <c r="L285" s="103">
        <v>788.3</v>
      </c>
      <c r="M285" s="62" t="e">
        <f t="shared" si="13"/>
        <v>#DIV/0!</v>
      </c>
      <c r="N285" s="63">
        <f>'2. SVS'!$C$50</f>
        <v>15</v>
      </c>
      <c r="O285" s="75" t="e">
        <f t="shared" si="14"/>
        <v>#DIV/0!</v>
      </c>
      <c r="P285" s="64">
        <v>20.12</v>
      </c>
      <c r="Q285" s="65"/>
    </row>
    <row r="286" spans="1:17" ht="24" customHeight="1">
      <c r="A286" s="62">
        <v>277</v>
      </c>
      <c r="B286" s="62" t="s">
        <v>419</v>
      </c>
      <c r="C286" s="62" t="s">
        <v>425</v>
      </c>
      <c r="D286" s="62" t="s">
        <v>224</v>
      </c>
      <c r="E286" s="62"/>
      <c r="F286" s="62" t="s">
        <v>239</v>
      </c>
      <c r="G286" s="62" t="s">
        <v>229</v>
      </c>
      <c r="H286" s="62">
        <v>32.61</v>
      </c>
      <c r="I286" s="343" t="s">
        <v>603</v>
      </c>
      <c r="J286" s="62" t="s">
        <v>230</v>
      </c>
      <c r="K286" s="342">
        <f>VLOOKUP($I286,'3. Leistungswerte'!$A$8:$D$45,4,FALSE)</f>
        <v>0</v>
      </c>
      <c r="L286" s="103">
        <v>6120.24</v>
      </c>
      <c r="M286" s="62" t="e">
        <f t="shared" si="13"/>
        <v>#DIV/0!</v>
      </c>
      <c r="N286" s="63">
        <f>'2. SVS'!$C$50</f>
        <v>15</v>
      </c>
      <c r="O286" s="75" t="e">
        <f t="shared" si="14"/>
        <v>#DIV/0!</v>
      </c>
      <c r="P286" s="64">
        <v>32.61</v>
      </c>
      <c r="Q286" s="65"/>
    </row>
    <row r="287" spans="1:17" ht="24" customHeight="1">
      <c r="A287" s="62">
        <v>278</v>
      </c>
      <c r="B287" s="62" t="s">
        <v>419</v>
      </c>
      <c r="C287" s="62" t="s">
        <v>425</v>
      </c>
      <c r="D287" s="62" t="s">
        <v>224</v>
      </c>
      <c r="E287" s="62"/>
      <c r="F287" s="62" t="s">
        <v>228</v>
      </c>
      <c r="G287" s="62" t="s">
        <v>229</v>
      </c>
      <c r="H287" s="62">
        <v>6.17</v>
      </c>
      <c r="I287" s="343" t="s">
        <v>168</v>
      </c>
      <c r="J287" s="62" t="s">
        <v>230</v>
      </c>
      <c r="K287" s="342">
        <f>VLOOKUP($I287,'3. Leistungswerte'!$A$8:$D$45,4,FALSE)</f>
        <v>0</v>
      </c>
      <c r="L287" s="103">
        <v>1157.99</v>
      </c>
      <c r="M287" s="62" t="e">
        <f t="shared" si="13"/>
        <v>#DIV/0!</v>
      </c>
      <c r="N287" s="63">
        <f>'2. SVS'!$C$50</f>
        <v>15</v>
      </c>
      <c r="O287" s="75" t="e">
        <f t="shared" si="14"/>
        <v>#DIV/0!</v>
      </c>
      <c r="P287" s="64">
        <v>6.17</v>
      </c>
      <c r="Q287" s="65"/>
    </row>
    <row r="288" spans="1:17" ht="24" customHeight="1">
      <c r="A288" s="62">
        <v>279</v>
      </c>
      <c r="B288" s="62" t="s">
        <v>419</v>
      </c>
      <c r="C288" s="62" t="s">
        <v>425</v>
      </c>
      <c r="D288" s="62" t="s">
        <v>224</v>
      </c>
      <c r="E288" s="62"/>
      <c r="F288" s="62" t="s">
        <v>228</v>
      </c>
      <c r="G288" s="62" t="s">
        <v>229</v>
      </c>
      <c r="H288" s="62">
        <v>59.7</v>
      </c>
      <c r="I288" s="343" t="s">
        <v>168</v>
      </c>
      <c r="J288" s="62" t="s">
        <v>230</v>
      </c>
      <c r="K288" s="342">
        <f>VLOOKUP($I288,'3. Leistungswerte'!$A$8:$D$45,4,FALSE)</f>
        <v>0</v>
      </c>
      <c r="L288" s="103">
        <v>11204.5</v>
      </c>
      <c r="M288" s="62" t="e">
        <f t="shared" si="13"/>
        <v>#DIV/0!</v>
      </c>
      <c r="N288" s="63">
        <f>'2. SVS'!$C$50</f>
        <v>15</v>
      </c>
      <c r="O288" s="75" t="e">
        <f t="shared" si="14"/>
        <v>#DIV/0!</v>
      </c>
      <c r="P288" s="64">
        <v>59.7</v>
      </c>
      <c r="Q288" s="65"/>
    </row>
    <row r="289" spans="1:17" ht="24" customHeight="1">
      <c r="A289" s="62">
        <v>280</v>
      </c>
      <c r="B289" s="62" t="s">
        <v>419</v>
      </c>
      <c r="C289" s="62" t="s">
        <v>425</v>
      </c>
      <c r="D289" s="62" t="s">
        <v>224</v>
      </c>
      <c r="E289" s="62"/>
      <c r="F289" s="62" t="s">
        <v>374</v>
      </c>
      <c r="G289" s="62" t="s">
        <v>229</v>
      </c>
      <c r="H289" s="62">
        <v>6.62</v>
      </c>
      <c r="I289" s="343" t="s">
        <v>192</v>
      </c>
      <c r="J289" s="62" t="s">
        <v>236</v>
      </c>
      <c r="K289" s="342">
        <f>VLOOKUP($I289,'3. Leistungswerte'!$A$8:$D$45,4,FALSE)</f>
        <v>0</v>
      </c>
      <c r="L289" s="103">
        <v>72.819999999999993</v>
      </c>
      <c r="M289" s="62" t="e">
        <f t="shared" si="13"/>
        <v>#DIV/0!</v>
      </c>
      <c r="N289" s="63">
        <f>'2. SVS'!$C$50</f>
        <v>15</v>
      </c>
      <c r="O289" s="75" t="e">
        <f t="shared" si="14"/>
        <v>#DIV/0!</v>
      </c>
      <c r="P289" s="64">
        <v>6.62</v>
      </c>
      <c r="Q289" s="65"/>
    </row>
    <row r="290" spans="1:17" ht="24" customHeight="1">
      <c r="A290" s="62">
        <v>281</v>
      </c>
      <c r="B290" s="62" t="s">
        <v>419</v>
      </c>
      <c r="C290" s="62" t="s">
        <v>425</v>
      </c>
      <c r="D290" s="62" t="s">
        <v>224</v>
      </c>
      <c r="E290" s="62"/>
      <c r="F290" s="62" t="s">
        <v>430</v>
      </c>
      <c r="G290" s="62" t="s">
        <v>288</v>
      </c>
      <c r="H290" s="62">
        <v>46.32</v>
      </c>
      <c r="I290" s="343" t="s">
        <v>180</v>
      </c>
      <c r="J290" s="62" t="s">
        <v>227</v>
      </c>
      <c r="K290" s="342">
        <f>VLOOKUP($I290,'3. Leistungswerte'!$A$8:$D$45,4,FALSE)</f>
        <v>0</v>
      </c>
      <c r="L290" s="103">
        <v>4346.67</v>
      </c>
      <c r="M290" s="62" t="e">
        <f t="shared" si="13"/>
        <v>#DIV/0!</v>
      </c>
      <c r="N290" s="63">
        <f>'2. SVS'!$C$50</f>
        <v>15</v>
      </c>
      <c r="O290" s="75" t="e">
        <f t="shared" si="14"/>
        <v>#DIV/0!</v>
      </c>
      <c r="P290" s="64">
        <v>46.32</v>
      </c>
      <c r="Q290" s="65"/>
    </row>
    <row r="291" spans="1:17" ht="24" customHeight="1">
      <c r="A291" s="62">
        <v>282</v>
      </c>
      <c r="B291" s="62" t="s">
        <v>419</v>
      </c>
      <c r="C291" s="62" t="s">
        <v>425</v>
      </c>
      <c r="D291" s="62" t="s">
        <v>224</v>
      </c>
      <c r="E291" s="62"/>
      <c r="F291" s="62" t="s">
        <v>430</v>
      </c>
      <c r="G291" s="62" t="s">
        <v>288</v>
      </c>
      <c r="H291" s="62">
        <v>87.92</v>
      </c>
      <c r="I291" s="343" t="s">
        <v>180</v>
      </c>
      <c r="J291" s="62" t="s">
        <v>227</v>
      </c>
      <c r="K291" s="342">
        <f>VLOOKUP($I291,'3. Leistungswerte'!$A$8:$D$45,4,FALSE)</f>
        <v>0</v>
      </c>
      <c r="L291" s="103">
        <v>8250.41</v>
      </c>
      <c r="M291" s="62" t="e">
        <f t="shared" si="13"/>
        <v>#DIV/0!</v>
      </c>
      <c r="N291" s="63">
        <f>'2. SVS'!$C$50</f>
        <v>15</v>
      </c>
      <c r="O291" s="75" t="e">
        <f t="shared" si="14"/>
        <v>#DIV/0!</v>
      </c>
      <c r="P291" s="64">
        <v>87.92</v>
      </c>
      <c r="Q291" s="65"/>
    </row>
    <row r="292" spans="1:17" ht="24" customHeight="1">
      <c r="A292" s="62">
        <v>283</v>
      </c>
      <c r="B292" s="62" t="s">
        <v>419</v>
      </c>
      <c r="C292" s="62" t="s">
        <v>425</v>
      </c>
      <c r="D292" s="62" t="s">
        <v>224</v>
      </c>
      <c r="E292" s="62"/>
      <c r="F292" s="62" t="s">
        <v>430</v>
      </c>
      <c r="G292" s="62" t="s">
        <v>288</v>
      </c>
      <c r="H292" s="62">
        <v>48.28</v>
      </c>
      <c r="I292" s="343" t="s">
        <v>180</v>
      </c>
      <c r="J292" s="62" t="s">
        <v>227</v>
      </c>
      <c r="K292" s="342">
        <f>VLOOKUP($I292,'3. Leistungswerte'!$A$8:$D$45,4,FALSE)</f>
        <v>0</v>
      </c>
      <c r="L292" s="103">
        <v>4530.6000000000004</v>
      </c>
      <c r="M292" s="62" t="e">
        <f t="shared" si="13"/>
        <v>#DIV/0!</v>
      </c>
      <c r="N292" s="63">
        <f>'2. SVS'!$C$50</f>
        <v>15</v>
      </c>
      <c r="O292" s="75" t="e">
        <f t="shared" si="14"/>
        <v>#DIV/0!</v>
      </c>
      <c r="P292" s="64">
        <v>48.28</v>
      </c>
      <c r="Q292" s="65"/>
    </row>
    <row r="293" spans="1:17" ht="24" customHeight="1">
      <c r="A293" s="62">
        <v>284</v>
      </c>
      <c r="B293" s="62" t="s">
        <v>419</v>
      </c>
      <c r="C293" s="62" t="s">
        <v>425</v>
      </c>
      <c r="D293" s="62" t="s">
        <v>224</v>
      </c>
      <c r="E293" s="62"/>
      <c r="F293" s="62" t="s">
        <v>374</v>
      </c>
      <c r="G293" s="62" t="s">
        <v>229</v>
      </c>
      <c r="H293" s="62">
        <v>6.62</v>
      </c>
      <c r="I293" s="343" t="s">
        <v>192</v>
      </c>
      <c r="J293" s="62" t="s">
        <v>236</v>
      </c>
      <c r="K293" s="342">
        <f>VLOOKUP($I293,'3. Leistungswerte'!$A$8:$D$45,4,FALSE)</f>
        <v>0</v>
      </c>
      <c r="L293" s="103">
        <v>72.819999999999993</v>
      </c>
      <c r="M293" s="62" t="e">
        <f t="shared" si="13"/>
        <v>#DIV/0!</v>
      </c>
      <c r="N293" s="63">
        <f>'2. SVS'!$C$50</f>
        <v>15</v>
      </c>
      <c r="O293" s="75" t="e">
        <f t="shared" si="14"/>
        <v>#DIV/0!</v>
      </c>
      <c r="P293" s="64">
        <v>6.62</v>
      </c>
      <c r="Q293" s="65"/>
    </row>
    <row r="294" spans="1:17" ht="24" customHeight="1">
      <c r="A294" s="62">
        <v>285</v>
      </c>
      <c r="B294" s="62" t="s">
        <v>419</v>
      </c>
      <c r="C294" s="62" t="s">
        <v>425</v>
      </c>
      <c r="D294" s="62" t="s">
        <v>224</v>
      </c>
      <c r="E294" s="62"/>
      <c r="F294" s="62" t="s">
        <v>334</v>
      </c>
      <c r="G294" s="62" t="s">
        <v>229</v>
      </c>
      <c r="H294" s="62">
        <v>51.81</v>
      </c>
      <c r="I294" s="343" t="s">
        <v>168</v>
      </c>
      <c r="J294" s="62" t="s">
        <v>230</v>
      </c>
      <c r="K294" s="342">
        <f>VLOOKUP($I294,'3. Leistungswerte'!$A$8:$D$45,4,FALSE)</f>
        <v>0</v>
      </c>
      <c r="L294" s="103">
        <v>9723.7000000000007</v>
      </c>
      <c r="M294" s="62" t="e">
        <f t="shared" si="13"/>
        <v>#DIV/0!</v>
      </c>
      <c r="N294" s="63">
        <f>'2. SVS'!$C$50</f>
        <v>15</v>
      </c>
      <c r="O294" s="75" t="e">
        <f t="shared" si="14"/>
        <v>#DIV/0!</v>
      </c>
      <c r="P294" s="64">
        <v>51.81</v>
      </c>
      <c r="Q294" s="65"/>
    </row>
    <row r="295" spans="1:17" ht="24" customHeight="1">
      <c r="A295" s="62">
        <v>286</v>
      </c>
      <c r="B295" s="62" t="s">
        <v>419</v>
      </c>
      <c r="C295" s="62" t="s">
        <v>425</v>
      </c>
      <c r="D295" s="62" t="s">
        <v>224</v>
      </c>
      <c r="E295" s="62"/>
      <c r="F295" s="62" t="s">
        <v>242</v>
      </c>
      <c r="G295" s="62" t="s">
        <v>339</v>
      </c>
      <c r="H295" s="62">
        <v>5.9</v>
      </c>
      <c r="I295" s="343" t="s">
        <v>163</v>
      </c>
      <c r="J295" s="62" t="s">
        <v>230</v>
      </c>
      <c r="K295" s="342">
        <f>VLOOKUP($I295,'3. Leistungswerte'!$A$8:$D$45,4,FALSE)</f>
        <v>0</v>
      </c>
      <c r="L295" s="103">
        <v>1107.31</v>
      </c>
      <c r="M295" s="62" t="e">
        <f t="shared" si="13"/>
        <v>#DIV/0!</v>
      </c>
      <c r="N295" s="63">
        <f>'2. SVS'!$C$50</f>
        <v>15</v>
      </c>
      <c r="O295" s="75" t="e">
        <f t="shared" si="14"/>
        <v>#DIV/0!</v>
      </c>
      <c r="P295" s="64">
        <v>5.9</v>
      </c>
      <c r="Q295" s="65"/>
    </row>
    <row r="296" spans="1:17" ht="24" customHeight="1">
      <c r="A296" s="62">
        <v>287</v>
      </c>
      <c r="B296" s="62" t="s">
        <v>419</v>
      </c>
      <c r="C296" s="62" t="s">
        <v>425</v>
      </c>
      <c r="D296" s="62" t="s">
        <v>224</v>
      </c>
      <c r="E296" s="62"/>
      <c r="F296" s="62" t="s">
        <v>431</v>
      </c>
      <c r="G296" s="62" t="s">
        <v>288</v>
      </c>
      <c r="H296" s="62">
        <v>17.260000000000002</v>
      </c>
      <c r="I296" s="343" t="s">
        <v>175</v>
      </c>
      <c r="J296" s="62" t="s">
        <v>227</v>
      </c>
      <c r="K296" s="342">
        <f>VLOOKUP($I296,'3. Leistungswerte'!$A$8:$D$45,4,FALSE)</f>
        <v>0</v>
      </c>
      <c r="L296" s="103">
        <v>1619.68</v>
      </c>
      <c r="M296" s="62" t="e">
        <f t="shared" si="13"/>
        <v>#DIV/0!</v>
      </c>
      <c r="N296" s="63">
        <f>'2. SVS'!$C$50</f>
        <v>15</v>
      </c>
      <c r="O296" s="75" t="e">
        <f t="shared" si="14"/>
        <v>#DIV/0!</v>
      </c>
      <c r="P296" s="64">
        <v>17.260000000000002</v>
      </c>
      <c r="Q296" s="65"/>
    </row>
    <row r="297" spans="1:17" ht="24" customHeight="1">
      <c r="A297" s="62">
        <v>288</v>
      </c>
      <c r="B297" s="62" t="s">
        <v>419</v>
      </c>
      <c r="C297" s="62" t="s">
        <v>425</v>
      </c>
      <c r="D297" s="62" t="s">
        <v>224</v>
      </c>
      <c r="E297" s="62"/>
      <c r="F297" s="62" t="s">
        <v>238</v>
      </c>
      <c r="G297" s="62" t="s">
        <v>229</v>
      </c>
      <c r="H297" s="62">
        <v>32.770000000000003</v>
      </c>
      <c r="I297" s="343" t="s">
        <v>603</v>
      </c>
      <c r="J297" s="62" t="s">
        <v>230</v>
      </c>
      <c r="K297" s="342">
        <f>VLOOKUP($I297,'3. Leistungswerte'!$A$8:$D$45,4,FALSE)</f>
        <v>0</v>
      </c>
      <c r="L297" s="103">
        <v>6150.27</v>
      </c>
      <c r="M297" s="62" t="e">
        <f t="shared" si="13"/>
        <v>#DIV/0!</v>
      </c>
      <c r="N297" s="63">
        <f>'2. SVS'!$C$50</f>
        <v>15</v>
      </c>
      <c r="O297" s="75" t="e">
        <f t="shared" si="14"/>
        <v>#DIV/0!</v>
      </c>
      <c r="P297" s="64">
        <v>32.770000000000003</v>
      </c>
      <c r="Q297" s="65"/>
    </row>
    <row r="298" spans="1:17" ht="24" customHeight="1">
      <c r="A298" s="62">
        <v>289</v>
      </c>
      <c r="B298" s="62" t="s">
        <v>419</v>
      </c>
      <c r="C298" s="62" t="s">
        <v>425</v>
      </c>
      <c r="D298" s="62" t="s">
        <v>241</v>
      </c>
      <c r="E298" s="62"/>
      <c r="F298" s="62" t="s">
        <v>242</v>
      </c>
      <c r="G298" s="62" t="s">
        <v>339</v>
      </c>
      <c r="H298" s="62">
        <v>25.51</v>
      </c>
      <c r="I298" s="343" t="s">
        <v>163</v>
      </c>
      <c r="J298" s="62" t="s">
        <v>230</v>
      </c>
      <c r="K298" s="342">
        <f>VLOOKUP($I298,'3. Leistungswerte'!$A$8:$D$45,4,FALSE)</f>
        <v>0</v>
      </c>
      <c r="L298" s="103">
        <v>4787.72</v>
      </c>
      <c r="M298" s="62" t="e">
        <f t="shared" si="13"/>
        <v>#DIV/0!</v>
      </c>
      <c r="N298" s="63">
        <f>'2. SVS'!$C$50</f>
        <v>15</v>
      </c>
      <c r="O298" s="75" t="e">
        <f t="shared" si="14"/>
        <v>#DIV/0!</v>
      </c>
      <c r="P298" s="64">
        <v>25.51</v>
      </c>
      <c r="Q298" s="65"/>
    </row>
    <row r="299" spans="1:17" ht="24" customHeight="1">
      <c r="A299" s="62">
        <v>290</v>
      </c>
      <c r="B299" s="62" t="s">
        <v>419</v>
      </c>
      <c r="C299" s="62" t="s">
        <v>425</v>
      </c>
      <c r="D299" s="62" t="s">
        <v>241</v>
      </c>
      <c r="E299" s="62"/>
      <c r="F299" s="62" t="s">
        <v>242</v>
      </c>
      <c r="G299" s="62" t="s">
        <v>339</v>
      </c>
      <c r="H299" s="62">
        <v>25.51</v>
      </c>
      <c r="I299" s="343" t="s">
        <v>163</v>
      </c>
      <c r="J299" s="62" t="s">
        <v>230</v>
      </c>
      <c r="K299" s="342">
        <f>VLOOKUP($I299,'3. Leistungswerte'!$A$8:$D$45,4,FALSE)</f>
        <v>0</v>
      </c>
      <c r="L299" s="103">
        <v>4787.72</v>
      </c>
      <c r="M299" s="62" t="e">
        <f t="shared" si="13"/>
        <v>#DIV/0!</v>
      </c>
      <c r="N299" s="63">
        <f>'2. SVS'!$C$50</f>
        <v>15</v>
      </c>
      <c r="O299" s="75" t="e">
        <f t="shared" si="14"/>
        <v>#DIV/0!</v>
      </c>
      <c r="P299" s="64">
        <v>25.51</v>
      </c>
      <c r="Q299" s="65"/>
    </row>
    <row r="300" spans="1:17" ht="24" customHeight="1">
      <c r="A300" s="62">
        <v>291</v>
      </c>
      <c r="B300" s="62" t="s">
        <v>419</v>
      </c>
      <c r="C300" s="62" t="s">
        <v>425</v>
      </c>
      <c r="D300" s="62" t="s">
        <v>241</v>
      </c>
      <c r="E300" s="62"/>
      <c r="F300" s="62" t="s">
        <v>228</v>
      </c>
      <c r="G300" s="62" t="s">
        <v>229</v>
      </c>
      <c r="H300" s="62">
        <v>31.32</v>
      </c>
      <c r="I300" s="343" t="s">
        <v>168</v>
      </c>
      <c r="J300" s="62" t="s">
        <v>230</v>
      </c>
      <c r="K300" s="342">
        <f>VLOOKUP($I300,'3. Leistungswerte'!$A$8:$D$45,4,FALSE)</f>
        <v>0</v>
      </c>
      <c r="L300" s="103">
        <v>5878.14</v>
      </c>
      <c r="M300" s="62" t="e">
        <f t="shared" si="13"/>
        <v>#DIV/0!</v>
      </c>
      <c r="N300" s="63">
        <f>'2. SVS'!$C$50</f>
        <v>15</v>
      </c>
      <c r="O300" s="75" t="e">
        <f t="shared" si="14"/>
        <v>#DIV/0!</v>
      </c>
      <c r="P300" s="64">
        <v>31.32</v>
      </c>
      <c r="Q300" s="65"/>
    </row>
    <row r="301" spans="1:17" ht="24" customHeight="1">
      <c r="A301" s="62">
        <v>292</v>
      </c>
      <c r="B301" s="62" t="s">
        <v>419</v>
      </c>
      <c r="C301" s="62" t="s">
        <v>425</v>
      </c>
      <c r="D301" s="62" t="s">
        <v>241</v>
      </c>
      <c r="E301" s="62"/>
      <c r="F301" s="62" t="s">
        <v>228</v>
      </c>
      <c r="G301" s="62" t="s">
        <v>229</v>
      </c>
      <c r="H301" s="62">
        <v>31.32</v>
      </c>
      <c r="I301" s="343" t="s">
        <v>168</v>
      </c>
      <c r="J301" s="62" t="s">
        <v>230</v>
      </c>
      <c r="K301" s="342">
        <f>VLOOKUP($I301,'3. Leistungswerte'!$A$8:$D$45,4,FALSE)</f>
        <v>0</v>
      </c>
      <c r="L301" s="103">
        <v>5878.14</v>
      </c>
      <c r="M301" s="62" t="e">
        <f t="shared" si="13"/>
        <v>#DIV/0!</v>
      </c>
      <c r="N301" s="63">
        <f>'2. SVS'!$C$50</f>
        <v>15</v>
      </c>
      <c r="O301" s="75" t="e">
        <f t="shared" si="14"/>
        <v>#DIV/0!</v>
      </c>
      <c r="P301" s="64">
        <v>31.32</v>
      </c>
      <c r="Q301" s="65"/>
    </row>
    <row r="302" spans="1:17" ht="24" customHeight="1">
      <c r="A302" s="62">
        <v>293</v>
      </c>
      <c r="B302" s="62" t="s">
        <v>419</v>
      </c>
      <c r="C302" s="62" t="s">
        <v>425</v>
      </c>
      <c r="D302" s="62" t="s">
        <v>241</v>
      </c>
      <c r="E302" s="62" t="s">
        <v>150</v>
      </c>
      <c r="F302" s="62" t="s">
        <v>225</v>
      </c>
      <c r="G302" s="62" t="s">
        <v>226</v>
      </c>
      <c r="H302" s="62">
        <v>70.22</v>
      </c>
      <c r="I302" s="343" t="s">
        <v>152</v>
      </c>
      <c r="J302" s="62" t="s">
        <v>227</v>
      </c>
      <c r="K302" s="342">
        <f>VLOOKUP($I302,'3. Leistungswerte'!$A$8:$D$45,4,FALSE)</f>
        <v>0</v>
      </c>
      <c r="L302" s="103">
        <v>6589.44</v>
      </c>
      <c r="M302" s="62" t="e">
        <f t="shared" si="13"/>
        <v>#DIV/0!</v>
      </c>
      <c r="N302" s="63">
        <f>'2. SVS'!$C$50</f>
        <v>15</v>
      </c>
      <c r="O302" s="75" t="e">
        <f t="shared" ref="O302:O333" si="15">N302*M302</f>
        <v>#DIV/0!</v>
      </c>
      <c r="P302" s="64">
        <v>70.22</v>
      </c>
      <c r="Q302" s="65"/>
    </row>
    <row r="303" spans="1:17" ht="24" customHeight="1">
      <c r="A303" s="62">
        <v>294</v>
      </c>
      <c r="B303" s="62" t="s">
        <v>419</v>
      </c>
      <c r="C303" s="62" t="s">
        <v>425</v>
      </c>
      <c r="D303" s="62" t="s">
        <v>241</v>
      </c>
      <c r="E303" s="62" t="s">
        <v>149</v>
      </c>
      <c r="F303" s="62" t="s">
        <v>225</v>
      </c>
      <c r="G303" s="62" t="s">
        <v>288</v>
      </c>
      <c r="H303" s="62">
        <v>92.5</v>
      </c>
      <c r="I303" s="343" t="s">
        <v>152</v>
      </c>
      <c r="J303" s="62" t="s">
        <v>227</v>
      </c>
      <c r="K303" s="342">
        <f>VLOOKUP($I303,'3. Leistungswerte'!$A$8:$D$45,4,FALSE)</f>
        <v>0</v>
      </c>
      <c r="L303" s="103">
        <v>8680.2000000000007</v>
      </c>
      <c r="M303" s="62" t="e">
        <f t="shared" si="13"/>
        <v>#DIV/0!</v>
      </c>
      <c r="N303" s="63">
        <f>'2. SVS'!$C$50</f>
        <v>15</v>
      </c>
      <c r="O303" s="75" t="e">
        <f t="shared" si="15"/>
        <v>#DIV/0!</v>
      </c>
      <c r="P303" s="64">
        <v>92.5</v>
      </c>
      <c r="Q303" s="65"/>
    </row>
    <row r="304" spans="1:17" ht="24" customHeight="1">
      <c r="A304" s="62">
        <v>295</v>
      </c>
      <c r="B304" s="62" t="s">
        <v>419</v>
      </c>
      <c r="C304" s="62" t="s">
        <v>425</v>
      </c>
      <c r="D304" s="62" t="s">
        <v>241</v>
      </c>
      <c r="E304" s="62" t="s">
        <v>432</v>
      </c>
      <c r="F304" s="62" t="s">
        <v>225</v>
      </c>
      <c r="G304" s="62" t="s">
        <v>288</v>
      </c>
      <c r="H304" s="62">
        <v>92.5</v>
      </c>
      <c r="I304" s="343" t="s">
        <v>152</v>
      </c>
      <c r="J304" s="62" t="s">
        <v>227</v>
      </c>
      <c r="K304" s="342">
        <f>VLOOKUP($I304,'3. Leistungswerte'!$A$8:$D$45,4,FALSE)</f>
        <v>0</v>
      </c>
      <c r="L304" s="103">
        <v>8680.2000000000007</v>
      </c>
      <c r="M304" s="62" t="e">
        <f t="shared" si="13"/>
        <v>#DIV/0!</v>
      </c>
      <c r="N304" s="63">
        <f>'2. SVS'!$C$50</f>
        <v>15</v>
      </c>
      <c r="O304" s="75" t="e">
        <f t="shared" si="15"/>
        <v>#DIV/0!</v>
      </c>
      <c r="P304" s="64">
        <v>92.5</v>
      </c>
      <c r="Q304" s="65"/>
    </row>
    <row r="305" spans="1:17" ht="24" customHeight="1">
      <c r="A305" s="62">
        <v>296</v>
      </c>
      <c r="B305" s="62" t="s">
        <v>419</v>
      </c>
      <c r="C305" s="62" t="s">
        <v>425</v>
      </c>
      <c r="D305" s="62" t="s">
        <v>241</v>
      </c>
      <c r="E305" s="62" t="s">
        <v>154</v>
      </c>
      <c r="F305" s="62" t="s">
        <v>225</v>
      </c>
      <c r="G305" s="62" t="s">
        <v>288</v>
      </c>
      <c r="H305" s="62">
        <v>70.22</v>
      </c>
      <c r="I305" s="343" t="s">
        <v>152</v>
      </c>
      <c r="J305" s="62" t="s">
        <v>227</v>
      </c>
      <c r="K305" s="342">
        <f>VLOOKUP($I305,'3. Leistungswerte'!$A$8:$D$45,4,FALSE)</f>
        <v>0</v>
      </c>
      <c r="L305" s="103">
        <v>6589.44</v>
      </c>
      <c r="M305" s="62" t="e">
        <f t="shared" si="13"/>
        <v>#DIV/0!</v>
      </c>
      <c r="N305" s="63">
        <f>'2. SVS'!$C$50</f>
        <v>15</v>
      </c>
      <c r="O305" s="75" t="e">
        <f t="shared" si="15"/>
        <v>#DIV/0!</v>
      </c>
      <c r="P305" s="64">
        <v>70.22</v>
      </c>
      <c r="Q305" s="65"/>
    </row>
    <row r="306" spans="1:17" ht="24" customHeight="1">
      <c r="A306" s="62">
        <v>297</v>
      </c>
      <c r="B306" s="62" t="s">
        <v>419</v>
      </c>
      <c r="C306" s="62" t="s">
        <v>425</v>
      </c>
      <c r="D306" s="62" t="s">
        <v>270</v>
      </c>
      <c r="E306" s="62"/>
      <c r="F306" s="62" t="s">
        <v>242</v>
      </c>
      <c r="G306" s="62" t="s">
        <v>339</v>
      </c>
      <c r="H306" s="62">
        <v>20.58</v>
      </c>
      <c r="I306" s="343" t="s">
        <v>163</v>
      </c>
      <c r="J306" s="62" t="s">
        <v>230</v>
      </c>
      <c r="K306" s="342">
        <f>VLOOKUP($I306,'3. Leistungswerte'!$A$8:$D$45,4,FALSE)</f>
        <v>0</v>
      </c>
      <c r="L306" s="103">
        <v>3862.45</v>
      </c>
      <c r="M306" s="62" t="e">
        <f t="shared" si="13"/>
        <v>#DIV/0!</v>
      </c>
      <c r="N306" s="63">
        <f>'2. SVS'!$C$50</f>
        <v>15</v>
      </c>
      <c r="O306" s="75" t="e">
        <f t="shared" si="15"/>
        <v>#DIV/0!</v>
      </c>
      <c r="P306" s="64">
        <v>20.58</v>
      </c>
      <c r="Q306" s="65"/>
    </row>
    <row r="307" spans="1:17" ht="24" customHeight="1">
      <c r="A307" s="62">
        <v>298</v>
      </c>
      <c r="B307" s="62" t="s">
        <v>419</v>
      </c>
      <c r="C307" s="62" t="s">
        <v>425</v>
      </c>
      <c r="D307" s="62" t="s">
        <v>270</v>
      </c>
      <c r="E307" s="62"/>
      <c r="F307" s="62" t="s">
        <v>242</v>
      </c>
      <c r="G307" s="62" t="s">
        <v>339</v>
      </c>
      <c r="H307" s="62">
        <v>20.58</v>
      </c>
      <c r="I307" s="343" t="s">
        <v>163</v>
      </c>
      <c r="J307" s="62" t="s">
        <v>230</v>
      </c>
      <c r="K307" s="342">
        <f>VLOOKUP($I307,'3. Leistungswerte'!$A$8:$D$45,4,FALSE)</f>
        <v>0</v>
      </c>
      <c r="L307" s="103">
        <v>3862.45</v>
      </c>
      <c r="M307" s="62" t="e">
        <f t="shared" si="13"/>
        <v>#DIV/0!</v>
      </c>
      <c r="N307" s="63">
        <f>'2. SVS'!$C$50</f>
        <v>15</v>
      </c>
      <c r="O307" s="75" t="e">
        <f t="shared" si="15"/>
        <v>#DIV/0!</v>
      </c>
      <c r="P307" s="64">
        <v>20.58</v>
      </c>
      <c r="Q307" s="65"/>
    </row>
    <row r="308" spans="1:17" ht="24" customHeight="1">
      <c r="A308" s="62">
        <v>299</v>
      </c>
      <c r="B308" s="62" t="s">
        <v>419</v>
      </c>
      <c r="C308" s="62" t="s">
        <v>425</v>
      </c>
      <c r="D308" s="62" t="s">
        <v>270</v>
      </c>
      <c r="E308" s="62"/>
      <c r="F308" s="62" t="s">
        <v>228</v>
      </c>
      <c r="G308" s="62" t="s">
        <v>229</v>
      </c>
      <c r="H308" s="62">
        <v>32.56</v>
      </c>
      <c r="I308" s="343" t="s">
        <v>168</v>
      </c>
      <c r="J308" s="62" t="s">
        <v>230</v>
      </c>
      <c r="K308" s="342">
        <f>VLOOKUP($I308,'3. Leistungswerte'!$A$8:$D$45,4,FALSE)</f>
        <v>0</v>
      </c>
      <c r="L308" s="103">
        <v>6110.86</v>
      </c>
      <c r="M308" s="62" t="e">
        <f t="shared" si="13"/>
        <v>#DIV/0!</v>
      </c>
      <c r="N308" s="63">
        <f>'2. SVS'!$C$50</f>
        <v>15</v>
      </c>
      <c r="O308" s="75" t="e">
        <f t="shared" si="15"/>
        <v>#DIV/0!</v>
      </c>
      <c r="P308" s="64">
        <v>32.56</v>
      </c>
      <c r="Q308" s="65"/>
    </row>
    <row r="309" spans="1:17" ht="24" customHeight="1">
      <c r="A309" s="62">
        <v>300</v>
      </c>
      <c r="B309" s="62" t="s">
        <v>419</v>
      </c>
      <c r="C309" s="62" t="s">
        <v>425</v>
      </c>
      <c r="D309" s="62" t="s">
        <v>270</v>
      </c>
      <c r="E309" s="62"/>
      <c r="F309" s="62" t="s">
        <v>228</v>
      </c>
      <c r="G309" s="62" t="s">
        <v>229</v>
      </c>
      <c r="H309" s="62">
        <v>32.56</v>
      </c>
      <c r="I309" s="343" t="s">
        <v>168</v>
      </c>
      <c r="J309" s="62" t="s">
        <v>230</v>
      </c>
      <c r="K309" s="342">
        <f>VLOOKUP($I309,'3. Leistungswerte'!$A$8:$D$45,4,FALSE)</f>
        <v>0</v>
      </c>
      <c r="L309" s="103">
        <v>6110.86</v>
      </c>
      <c r="M309" s="62" t="e">
        <f t="shared" si="13"/>
        <v>#DIV/0!</v>
      </c>
      <c r="N309" s="63">
        <f>'2. SVS'!$C$50</f>
        <v>15</v>
      </c>
      <c r="O309" s="75" t="e">
        <f t="shared" si="15"/>
        <v>#DIV/0!</v>
      </c>
      <c r="P309" s="64">
        <v>32.56</v>
      </c>
      <c r="Q309" s="65"/>
    </row>
    <row r="310" spans="1:17" ht="24" customHeight="1">
      <c r="A310" s="62">
        <v>301</v>
      </c>
      <c r="B310" s="62" t="s">
        <v>419</v>
      </c>
      <c r="C310" s="62" t="s">
        <v>425</v>
      </c>
      <c r="D310" s="62" t="s">
        <v>270</v>
      </c>
      <c r="E310" s="62" t="s">
        <v>433</v>
      </c>
      <c r="F310" s="62" t="s">
        <v>225</v>
      </c>
      <c r="G310" s="62" t="s">
        <v>288</v>
      </c>
      <c r="H310" s="62">
        <v>70.22</v>
      </c>
      <c r="I310" s="343" t="s">
        <v>152</v>
      </c>
      <c r="J310" s="62" t="s">
        <v>227</v>
      </c>
      <c r="K310" s="342">
        <f>VLOOKUP($I310,'3. Leistungswerte'!$A$8:$D$45,4,FALSE)</f>
        <v>0</v>
      </c>
      <c r="L310" s="103">
        <v>6589.44</v>
      </c>
      <c r="M310" s="62" t="e">
        <f t="shared" si="13"/>
        <v>#DIV/0!</v>
      </c>
      <c r="N310" s="63">
        <f>'2. SVS'!$C$50</f>
        <v>15</v>
      </c>
      <c r="O310" s="75" t="e">
        <f t="shared" si="15"/>
        <v>#DIV/0!</v>
      </c>
      <c r="P310" s="64">
        <v>70.22</v>
      </c>
      <c r="Q310" s="65"/>
    </row>
    <row r="311" spans="1:17" ht="24" customHeight="1">
      <c r="A311" s="62">
        <v>302</v>
      </c>
      <c r="B311" s="62" t="s">
        <v>419</v>
      </c>
      <c r="C311" s="62" t="s">
        <v>425</v>
      </c>
      <c r="D311" s="62" t="s">
        <v>270</v>
      </c>
      <c r="E311" s="62" t="s">
        <v>434</v>
      </c>
      <c r="F311" s="62" t="s">
        <v>225</v>
      </c>
      <c r="G311" s="62" t="s">
        <v>288</v>
      </c>
      <c r="H311" s="62">
        <v>92.5</v>
      </c>
      <c r="I311" s="343" t="s">
        <v>152</v>
      </c>
      <c r="J311" s="62" t="s">
        <v>227</v>
      </c>
      <c r="K311" s="342">
        <f>VLOOKUP($I311,'3. Leistungswerte'!$A$8:$D$45,4,FALSE)</f>
        <v>0</v>
      </c>
      <c r="L311" s="103">
        <v>8680.2000000000007</v>
      </c>
      <c r="M311" s="62" t="e">
        <f t="shared" si="13"/>
        <v>#DIV/0!</v>
      </c>
      <c r="N311" s="63">
        <f>'2. SVS'!$C$50</f>
        <v>15</v>
      </c>
      <c r="O311" s="75" t="e">
        <f t="shared" si="15"/>
        <v>#DIV/0!</v>
      </c>
      <c r="P311" s="64">
        <v>92.5</v>
      </c>
      <c r="Q311" s="65"/>
    </row>
    <row r="312" spans="1:17" ht="24" customHeight="1">
      <c r="A312" s="62">
        <v>303</v>
      </c>
      <c r="B312" s="62" t="s">
        <v>419</v>
      </c>
      <c r="C312" s="62" t="s">
        <v>425</v>
      </c>
      <c r="D312" s="62" t="s">
        <v>270</v>
      </c>
      <c r="E312" s="62" t="s">
        <v>435</v>
      </c>
      <c r="F312" s="62" t="s">
        <v>225</v>
      </c>
      <c r="G312" s="62" t="s">
        <v>288</v>
      </c>
      <c r="H312" s="62">
        <v>92.5</v>
      </c>
      <c r="I312" s="343" t="s">
        <v>152</v>
      </c>
      <c r="J312" s="62" t="s">
        <v>227</v>
      </c>
      <c r="K312" s="342">
        <f>VLOOKUP($I312,'3. Leistungswerte'!$A$8:$D$45,4,FALSE)</f>
        <v>0</v>
      </c>
      <c r="L312" s="103">
        <v>8680.2000000000007</v>
      </c>
      <c r="M312" s="62" t="e">
        <f t="shared" si="13"/>
        <v>#DIV/0!</v>
      </c>
      <c r="N312" s="63">
        <f>'2. SVS'!$C$50</f>
        <v>15</v>
      </c>
      <c r="O312" s="75" t="e">
        <f t="shared" si="15"/>
        <v>#DIV/0!</v>
      </c>
      <c r="P312" s="64">
        <v>92.5</v>
      </c>
      <c r="Q312" s="65"/>
    </row>
    <row r="313" spans="1:17" ht="24" customHeight="1">
      <c r="A313" s="62">
        <v>304</v>
      </c>
      <c r="B313" s="62" t="s">
        <v>419</v>
      </c>
      <c r="C313" s="62" t="s">
        <v>425</v>
      </c>
      <c r="D313" s="62" t="s">
        <v>270</v>
      </c>
      <c r="E313" s="62" t="s">
        <v>436</v>
      </c>
      <c r="F313" s="62" t="s">
        <v>225</v>
      </c>
      <c r="G313" s="62" t="s">
        <v>288</v>
      </c>
      <c r="H313" s="62">
        <v>70.22</v>
      </c>
      <c r="I313" s="343" t="s">
        <v>152</v>
      </c>
      <c r="J313" s="62" t="s">
        <v>227</v>
      </c>
      <c r="K313" s="342">
        <f>VLOOKUP($I313,'3. Leistungswerte'!$A$8:$D$45,4,FALSE)</f>
        <v>0</v>
      </c>
      <c r="L313" s="103">
        <v>6589.44</v>
      </c>
      <c r="M313" s="62" t="e">
        <f t="shared" si="13"/>
        <v>#DIV/0!</v>
      </c>
      <c r="N313" s="63">
        <f>'2. SVS'!$C$50</f>
        <v>15</v>
      </c>
      <c r="O313" s="75" t="e">
        <f t="shared" si="15"/>
        <v>#DIV/0!</v>
      </c>
      <c r="P313" s="64">
        <v>70.22</v>
      </c>
      <c r="Q313" s="65"/>
    </row>
    <row r="314" spans="1:17" ht="24" customHeight="1">
      <c r="A314" s="62">
        <v>305</v>
      </c>
      <c r="B314" s="62" t="s">
        <v>419</v>
      </c>
      <c r="C314" s="62" t="s">
        <v>437</v>
      </c>
      <c r="D314" s="62" t="s">
        <v>224</v>
      </c>
      <c r="E314" s="62"/>
      <c r="F314" s="62" t="s">
        <v>228</v>
      </c>
      <c r="G314" s="62" t="s">
        <v>229</v>
      </c>
      <c r="H314" s="62">
        <v>54.85</v>
      </c>
      <c r="I314" s="343" t="s">
        <v>168</v>
      </c>
      <c r="J314" s="62" t="s">
        <v>230</v>
      </c>
      <c r="K314" s="342">
        <f>VLOOKUP($I314,'3. Leistungswerte'!$A$8:$D$45,4,FALSE)</f>
        <v>0</v>
      </c>
      <c r="L314" s="103">
        <v>10294.25</v>
      </c>
      <c r="M314" s="62" t="e">
        <f t="shared" si="13"/>
        <v>#DIV/0!</v>
      </c>
      <c r="N314" s="63">
        <f>'2. SVS'!$C$50</f>
        <v>15</v>
      </c>
      <c r="O314" s="75" t="e">
        <f t="shared" si="15"/>
        <v>#DIV/0!</v>
      </c>
      <c r="P314" s="64">
        <v>54.85</v>
      </c>
      <c r="Q314" s="65"/>
    </row>
    <row r="315" spans="1:17" ht="24" customHeight="1">
      <c r="A315" s="62">
        <v>306</v>
      </c>
      <c r="B315" s="62" t="s">
        <v>419</v>
      </c>
      <c r="C315" s="62" t="s">
        <v>437</v>
      </c>
      <c r="D315" s="62" t="s">
        <v>224</v>
      </c>
      <c r="E315" s="62"/>
      <c r="F315" s="62" t="s">
        <v>438</v>
      </c>
      <c r="G315" s="62" t="s">
        <v>413</v>
      </c>
      <c r="H315" s="62">
        <v>2.14</v>
      </c>
      <c r="I315" s="343" t="s">
        <v>603</v>
      </c>
      <c r="J315" s="62" t="s">
        <v>230</v>
      </c>
      <c r="K315" s="342">
        <f>VLOOKUP($I315,'3. Leistungswerte'!$A$8:$D$45,4,FALSE)</f>
        <v>0</v>
      </c>
      <c r="L315" s="103">
        <v>401.64</v>
      </c>
      <c r="M315" s="62" t="e">
        <f t="shared" si="13"/>
        <v>#DIV/0!</v>
      </c>
      <c r="N315" s="63">
        <f>'2. SVS'!$C$50</f>
        <v>15</v>
      </c>
      <c r="O315" s="75" t="e">
        <f t="shared" si="15"/>
        <v>#DIV/0!</v>
      </c>
      <c r="P315" s="64"/>
      <c r="Q315" s="65"/>
    </row>
    <row r="316" spans="1:17" ht="24" customHeight="1">
      <c r="A316" s="62">
        <v>307</v>
      </c>
      <c r="B316" s="62" t="s">
        <v>419</v>
      </c>
      <c r="C316" s="62" t="s">
        <v>437</v>
      </c>
      <c r="D316" s="62" t="s">
        <v>224</v>
      </c>
      <c r="E316" s="62"/>
      <c r="F316" s="62" t="s">
        <v>238</v>
      </c>
      <c r="G316" s="62" t="s">
        <v>413</v>
      </c>
      <c r="H316" s="62">
        <v>9.39</v>
      </c>
      <c r="I316" s="343" t="s">
        <v>603</v>
      </c>
      <c r="J316" s="62" t="s">
        <v>230</v>
      </c>
      <c r="K316" s="342">
        <f>VLOOKUP($I316,'3. Leistungswerte'!$A$8:$D$45,4,FALSE)</f>
        <v>0</v>
      </c>
      <c r="L316" s="103">
        <v>1762.32</v>
      </c>
      <c r="M316" s="62" t="e">
        <f t="shared" si="13"/>
        <v>#DIV/0!</v>
      </c>
      <c r="N316" s="63">
        <f>'2. SVS'!$C$50</f>
        <v>15</v>
      </c>
      <c r="O316" s="75" t="e">
        <f t="shared" si="15"/>
        <v>#DIV/0!</v>
      </c>
      <c r="P316" s="64"/>
      <c r="Q316" s="65"/>
    </row>
    <row r="317" spans="1:17" ht="24" customHeight="1">
      <c r="A317" s="62">
        <v>308</v>
      </c>
      <c r="B317" s="62" t="s">
        <v>419</v>
      </c>
      <c r="C317" s="62" t="s">
        <v>437</v>
      </c>
      <c r="D317" s="62" t="s">
        <v>224</v>
      </c>
      <c r="E317" s="62"/>
      <c r="F317" s="62" t="s">
        <v>239</v>
      </c>
      <c r="G317" s="62" t="s">
        <v>413</v>
      </c>
      <c r="H317" s="62">
        <v>11.89</v>
      </c>
      <c r="I317" s="343" t="s">
        <v>603</v>
      </c>
      <c r="J317" s="62" t="s">
        <v>230</v>
      </c>
      <c r="K317" s="342">
        <f>VLOOKUP($I317,'3. Leistungswerte'!$A$8:$D$45,4,FALSE)</f>
        <v>0</v>
      </c>
      <c r="L317" s="103">
        <v>2231.52</v>
      </c>
      <c r="M317" s="62" t="e">
        <f t="shared" si="13"/>
        <v>#DIV/0!</v>
      </c>
      <c r="N317" s="63">
        <f>'2. SVS'!$C$50</f>
        <v>15</v>
      </c>
      <c r="O317" s="75" t="e">
        <f t="shared" si="15"/>
        <v>#DIV/0!</v>
      </c>
      <c r="P317" s="64"/>
      <c r="Q317" s="65"/>
    </row>
    <row r="318" spans="1:17" ht="24" customHeight="1">
      <c r="A318" s="62">
        <v>309</v>
      </c>
      <c r="B318" s="62" t="s">
        <v>419</v>
      </c>
      <c r="C318" s="62" t="s">
        <v>437</v>
      </c>
      <c r="D318" s="62" t="s">
        <v>224</v>
      </c>
      <c r="E318" s="62">
        <v>4.0999999999999996</v>
      </c>
      <c r="F318" s="62" t="s">
        <v>225</v>
      </c>
      <c r="G318" s="62" t="s">
        <v>288</v>
      </c>
      <c r="H318" s="62">
        <v>73.53</v>
      </c>
      <c r="I318" s="343" t="s">
        <v>152</v>
      </c>
      <c r="J318" s="62" t="s">
        <v>227</v>
      </c>
      <c r="K318" s="342">
        <f>VLOOKUP($I318,'3. Leistungswerte'!$A$8:$D$45,4,FALSE)</f>
        <v>0</v>
      </c>
      <c r="L318" s="103">
        <v>6900.06</v>
      </c>
      <c r="M318" s="62" t="e">
        <f t="shared" si="13"/>
        <v>#DIV/0!</v>
      </c>
      <c r="N318" s="63">
        <f>'2. SVS'!$C$50</f>
        <v>15</v>
      </c>
      <c r="O318" s="75" t="e">
        <f t="shared" si="15"/>
        <v>#DIV/0!</v>
      </c>
      <c r="P318" s="64">
        <v>73.53</v>
      </c>
      <c r="Q318" s="65" t="s">
        <v>439</v>
      </c>
    </row>
    <row r="319" spans="1:17" ht="24" customHeight="1">
      <c r="A319" s="62">
        <v>310</v>
      </c>
      <c r="B319" s="62" t="s">
        <v>419</v>
      </c>
      <c r="C319" s="62" t="s">
        <v>437</v>
      </c>
      <c r="D319" s="62" t="s">
        <v>224</v>
      </c>
      <c r="E319" s="62">
        <v>4.2</v>
      </c>
      <c r="F319" s="62" t="s">
        <v>225</v>
      </c>
      <c r="G319" s="62" t="s">
        <v>288</v>
      </c>
      <c r="H319" s="62">
        <v>73.77</v>
      </c>
      <c r="I319" s="343" t="s">
        <v>152</v>
      </c>
      <c r="J319" s="62" t="s">
        <v>227</v>
      </c>
      <c r="K319" s="342">
        <f>VLOOKUP($I319,'3. Leistungswerte'!$A$8:$D$45,4,FALSE)</f>
        <v>0</v>
      </c>
      <c r="L319" s="103">
        <v>6922.58</v>
      </c>
      <c r="M319" s="62" t="e">
        <f t="shared" si="13"/>
        <v>#DIV/0!</v>
      </c>
      <c r="N319" s="63">
        <f>'2. SVS'!$C$50</f>
        <v>15</v>
      </c>
      <c r="O319" s="75" t="e">
        <f t="shared" si="15"/>
        <v>#DIV/0!</v>
      </c>
      <c r="P319" s="64">
        <v>73.77</v>
      </c>
      <c r="Q319" s="65" t="s">
        <v>439</v>
      </c>
    </row>
    <row r="320" spans="1:17" ht="24" customHeight="1">
      <c r="A320" s="62">
        <v>311</v>
      </c>
      <c r="B320" s="62" t="s">
        <v>419</v>
      </c>
      <c r="C320" s="62" t="s">
        <v>437</v>
      </c>
      <c r="D320" s="62" t="s">
        <v>224</v>
      </c>
      <c r="E320" s="62">
        <v>4.3</v>
      </c>
      <c r="F320" s="62" t="s">
        <v>225</v>
      </c>
      <c r="G320" s="62" t="s">
        <v>288</v>
      </c>
      <c r="H320" s="62">
        <v>73.77</v>
      </c>
      <c r="I320" s="343" t="s">
        <v>152</v>
      </c>
      <c r="J320" s="62" t="s">
        <v>227</v>
      </c>
      <c r="K320" s="342">
        <f>VLOOKUP($I320,'3. Leistungswerte'!$A$8:$D$45,4,FALSE)</f>
        <v>0</v>
      </c>
      <c r="L320" s="103">
        <v>6922.58</v>
      </c>
      <c r="M320" s="62" t="e">
        <f t="shared" si="13"/>
        <v>#DIV/0!</v>
      </c>
      <c r="N320" s="63">
        <f>'2. SVS'!$C$50</f>
        <v>15</v>
      </c>
      <c r="O320" s="75" t="e">
        <f t="shared" si="15"/>
        <v>#DIV/0!</v>
      </c>
      <c r="P320" s="64">
        <v>73.77</v>
      </c>
      <c r="Q320" s="65" t="s">
        <v>439</v>
      </c>
    </row>
    <row r="321" spans="1:17" ht="24" customHeight="1">
      <c r="A321" s="62">
        <v>312</v>
      </c>
      <c r="B321" s="62" t="s">
        <v>419</v>
      </c>
      <c r="C321" s="62" t="s">
        <v>437</v>
      </c>
      <c r="D321" s="62" t="s">
        <v>224</v>
      </c>
      <c r="E321" s="62"/>
      <c r="F321" s="62" t="s">
        <v>327</v>
      </c>
      <c r="G321" s="62" t="s">
        <v>418</v>
      </c>
      <c r="H321" s="62">
        <v>16.71</v>
      </c>
      <c r="I321" s="343" t="s">
        <v>146</v>
      </c>
      <c r="J321" s="62" t="s">
        <v>227</v>
      </c>
      <c r="K321" s="342">
        <f>VLOOKUP($I321,'3. Leistungswerte'!$A$8:$D$45,4,FALSE)</f>
        <v>0</v>
      </c>
      <c r="L321" s="103">
        <v>1568.07</v>
      </c>
      <c r="M321" s="62" t="e">
        <f t="shared" si="13"/>
        <v>#DIV/0!</v>
      </c>
      <c r="N321" s="63">
        <f>'2. SVS'!$C$50</f>
        <v>15</v>
      </c>
      <c r="O321" s="75" t="e">
        <f t="shared" si="15"/>
        <v>#DIV/0!</v>
      </c>
      <c r="P321" s="64"/>
      <c r="Q321" s="65"/>
    </row>
    <row r="322" spans="1:17" ht="24" customHeight="1">
      <c r="A322" s="62">
        <v>313</v>
      </c>
      <c r="B322" s="62" t="s">
        <v>419</v>
      </c>
      <c r="C322" s="62" t="s">
        <v>440</v>
      </c>
      <c r="D322" s="62" t="s">
        <v>224</v>
      </c>
      <c r="E322" s="62"/>
      <c r="F322" s="62" t="s">
        <v>228</v>
      </c>
      <c r="G322" s="62" t="s">
        <v>229</v>
      </c>
      <c r="H322" s="62">
        <v>51.31</v>
      </c>
      <c r="I322" s="343" t="s">
        <v>168</v>
      </c>
      <c r="J322" s="62" t="s">
        <v>230</v>
      </c>
      <c r="K322" s="342">
        <f>VLOOKUP($I322,'3. Leistungswerte'!$A$8:$D$45,4,FALSE)</f>
        <v>0</v>
      </c>
      <c r="L322" s="103">
        <v>9629.86</v>
      </c>
      <c r="M322" s="62" t="e">
        <f t="shared" si="13"/>
        <v>#DIV/0!</v>
      </c>
      <c r="N322" s="63">
        <f>'2. SVS'!$C$50</f>
        <v>15</v>
      </c>
      <c r="O322" s="75" t="e">
        <f t="shared" si="15"/>
        <v>#DIV/0!</v>
      </c>
      <c r="P322" s="64">
        <v>51.31</v>
      </c>
      <c r="Q322" s="65"/>
    </row>
    <row r="323" spans="1:17" ht="24" customHeight="1">
      <c r="A323" s="62">
        <v>314</v>
      </c>
      <c r="B323" s="62" t="s">
        <v>419</v>
      </c>
      <c r="C323" s="62" t="s">
        <v>440</v>
      </c>
      <c r="D323" s="62" t="s">
        <v>224</v>
      </c>
      <c r="E323" s="62"/>
      <c r="F323" s="62" t="s">
        <v>438</v>
      </c>
      <c r="G323" s="62" t="s">
        <v>413</v>
      </c>
      <c r="H323" s="62">
        <v>1.3</v>
      </c>
      <c r="I323" s="343" t="s">
        <v>603</v>
      </c>
      <c r="J323" s="62" t="s">
        <v>230</v>
      </c>
      <c r="K323" s="342">
        <f>VLOOKUP($I323,'3. Leistungswerte'!$A$8:$D$45,4,FALSE)</f>
        <v>0</v>
      </c>
      <c r="L323" s="103">
        <v>243.98</v>
      </c>
      <c r="M323" s="62" t="e">
        <f t="shared" si="13"/>
        <v>#DIV/0!</v>
      </c>
      <c r="N323" s="63">
        <f>'2. SVS'!$C$50</f>
        <v>15</v>
      </c>
      <c r="O323" s="75" t="e">
        <f t="shared" si="15"/>
        <v>#DIV/0!</v>
      </c>
      <c r="P323" s="64"/>
      <c r="Q323" s="65"/>
    </row>
    <row r="324" spans="1:17" ht="24" customHeight="1">
      <c r="A324" s="62">
        <v>315</v>
      </c>
      <c r="B324" s="62" t="s">
        <v>419</v>
      </c>
      <c r="C324" s="62" t="s">
        <v>440</v>
      </c>
      <c r="D324" s="62" t="s">
        <v>224</v>
      </c>
      <c r="E324" s="62"/>
      <c r="F324" s="62" t="s">
        <v>238</v>
      </c>
      <c r="G324" s="62" t="s">
        <v>413</v>
      </c>
      <c r="H324" s="62">
        <v>7.66</v>
      </c>
      <c r="I324" s="343" t="s">
        <v>603</v>
      </c>
      <c r="J324" s="62" t="s">
        <v>230</v>
      </c>
      <c r="K324" s="342">
        <f>VLOOKUP($I324,'3. Leistungswerte'!$A$8:$D$45,4,FALSE)</f>
        <v>0</v>
      </c>
      <c r="L324" s="103">
        <v>1437.63</v>
      </c>
      <c r="M324" s="62" t="e">
        <f t="shared" si="13"/>
        <v>#DIV/0!</v>
      </c>
      <c r="N324" s="63">
        <f>'2. SVS'!$C$50</f>
        <v>15</v>
      </c>
      <c r="O324" s="75" t="e">
        <f t="shared" si="15"/>
        <v>#DIV/0!</v>
      </c>
      <c r="P324" s="64"/>
      <c r="Q324" s="65"/>
    </row>
    <row r="325" spans="1:17" ht="24" customHeight="1">
      <c r="A325" s="62">
        <v>316</v>
      </c>
      <c r="B325" s="62" t="s">
        <v>419</v>
      </c>
      <c r="C325" s="62" t="s">
        <v>440</v>
      </c>
      <c r="D325" s="62" t="s">
        <v>224</v>
      </c>
      <c r="E325" s="62"/>
      <c r="F325" s="62" t="s">
        <v>333</v>
      </c>
      <c r="G325" s="62" t="s">
        <v>413</v>
      </c>
      <c r="H325" s="62">
        <v>1.2</v>
      </c>
      <c r="I325" s="343" t="s">
        <v>603</v>
      </c>
      <c r="J325" s="62" t="s">
        <v>230</v>
      </c>
      <c r="K325" s="342">
        <f>VLOOKUP($I325,'3. Leistungswerte'!$A$8:$D$45,4,FALSE)</f>
        <v>0</v>
      </c>
      <c r="L325" s="103">
        <v>225.22</v>
      </c>
      <c r="M325" s="62" t="e">
        <f t="shared" si="13"/>
        <v>#DIV/0!</v>
      </c>
      <c r="N325" s="63">
        <f>'2. SVS'!$C$50</f>
        <v>15</v>
      </c>
      <c r="O325" s="75" t="e">
        <f t="shared" si="15"/>
        <v>#DIV/0!</v>
      </c>
      <c r="P325" s="64"/>
      <c r="Q325" s="65"/>
    </row>
    <row r="326" spans="1:17" ht="24" customHeight="1">
      <c r="A326" s="62">
        <v>317</v>
      </c>
      <c r="B326" s="62" t="s">
        <v>419</v>
      </c>
      <c r="C326" s="62" t="s">
        <v>440</v>
      </c>
      <c r="D326" s="62" t="s">
        <v>224</v>
      </c>
      <c r="E326" s="62"/>
      <c r="F326" s="62" t="s">
        <v>239</v>
      </c>
      <c r="G326" s="62" t="s">
        <v>413</v>
      </c>
      <c r="H326" s="62">
        <v>11.89</v>
      </c>
      <c r="I326" s="343" t="s">
        <v>603</v>
      </c>
      <c r="J326" s="62" t="s">
        <v>230</v>
      </c>
      <c r="K326" s="342">
        <f>VLOOKUP($I326,'3. Leistungswerte'!$A$8:$D$45,4,FALSE)</f>
        <v>0</v>
      </c>
      <c r="L326" s="103">
        <v>2231.52</v>
      </c>
      <c r="M326" s="62" t="e">
        <f t="shared" si="13"/>
        <v>#DIV/0!</v>
      </c>
      <c r="N326" s="63">
        <f>'2. SVS'!$C$50</f>
        <v>15</v>
      </c>
      <c r="O326" s="75" t="e">
        <f t="shared" si="15"/>
        <v>#DIV/0!</v>
      </c>
      <c r="P326" s="64"/>
      <c r="Q326" s="65"/>
    </row>
    <row r="327" spans="1:17" ht="24" customHeight="1">
      <c r="A327" s="62">
        <v>318</v>
      </c>
      <c r="B327" s="62" t="s">
        <v>419</v>
      </c>
      <c r="C327" s="62" t="s">
        <v>440</v>
      </c>
      <c r="D327" s="62" t="s">
        <v>224</v>
      </c>
      <c r="E327" s="62">
        <v>1.1000000000000001</v>
      </c>
      <c r="F327" s="62" t="s">
        <v>323</v>
      </c>
      <c r="G327" s="62" t="s">
        <v>288</v>
      </c>
      <c r="H327" s="62">
        <v>32.979999999999997</v>
      </c>
      <c r="I327" s="343" t="s">
        <v>152</v>
      </c>
      <c r="J327" s="62" t="s">
        <v>227</v>
      </c>
      <c r="K327" s="342">
        <f>VLOOKUP($I327,'3. Leistungswerte'!$A$8:$D$45,4,FALSE)</f>
        <v>0</v>
      </c>
      <c r="L327" s="103">
        <v>3094.84</v>
      </c>
      <c r="M327" s="62" t="e">
        <f t="shared" si="13"/>
        <v>#DIV/0!</v>
      </c>
      <c r="N327" s="63">
        <f>'2. SVS'!$C$50</f>
        <v>15</v>
      </c>
      <c r="O327" s="75" t="e">
        <f t="shared" si="15"/>
        <v>#DIV/0!</v>
      </c>
      <c r="P327" s="64">
        <v>32.979999999999997</v>
      </c>
      <c r="Q327" s="65" t="s">
        <v>439</v>
      </c>
    </row>
    <row r="328" spans="1:17" ht="24" customHeight="1">
      <c r="A328" s="62">
        <v>319</v>
      </c>
      <c r="B328" s="62" t="s">
        <v>419</v>
      </c>
      <c r="C328" s="62" t="s">
        <v>440</v>
      </c>
      <c r="D328" s="62" t="s">
        <v>224</v>
      </c>
      <c r="E328" s="62">
        <v>1.2</v>
      </c>
      <c r="F328" s="62" t="s">
        <v>350</v>
      </c>
      <c r="G328" s="62" t="s">
        <v>288</v>
      </c>
      <c r="H328" s="62">
        <v>127.38</v>
      </c>
      <c r="I328" s="343" t="s">
        <v>183</v>
      </c>
      <c r="J328" s="62" t="s">
        <v>230</v>
      </c>
      <c r="K328" s="342">
        <f>VLOOKUP($I328,'3. Leistungswerte'!$A$8:$D$45,4,FALSE)</f>
        <v>0</v>
      </c>
      <c r="L328" s="103">
        <v>23906.68</v>
      </c>
      <c r="M328" s="62" t="e">
        <f t="shared" si="13"/>
        <v>#DIV/0!</v>
      </c>
      <c r="N328" s="63">
        <f>'2. SVS'!$C$50</f>
        <v>15</v>
      </c>
      <c r="O328" s="75" t="e">
        <f t="shared" si="15"/>
        <v>#DIV/0!</v>
      </c>
      <c r="P328" s="64">
        <v>127.38</v>
      </c>
      <c r="Q328" s="65" t="s">
        <v>441</v>
      </c>
    </row>
    <row r="329" spans="1:17" ht="24" customHeight="1">
      <c r="A329" s="62">
        <v>320</v>
      </c>
      <c r="B329" s="62" t="s">
        <v>419</v>
      </c>
      <c r="C329" s="62" t="s">
        <v>440</v>
      </c>
      <c r="D329" s="62" t="s">
        <v>224</v>
      </c>
      <c r="E329" s="62">
        <v>1.4</v>
      </c>
      <c r="F329" s="62" t="s">
        <v>351</v>
      </c>
      <c r="G329" s="62" t="s">
        <v>229</v>
      </c>
      <c r="H329" s="62">
        <v>21.3</v>
      </c>
      <c r="I329" s="343" t="s">
        <v>185</v>
      </c>
      <c r="J329" s="62" t="s">
        <v>349</v>
      </c>
      <c r="K329" s="342">
        <f>VLOOKUP($I329,'3. Leistungswerte'!$A$8:$D$45,4,FALSE)</f>
        <v>0</v>
      </c>
      <c r="L329" s="103">
        <v>3197.98</v>
      </c>
      <c r="M329" s="62" t="e">
        <f t="shared" si="13"/>
        <v>#DIV/0!</v>
      </c>
      <c r="N329" s="63">
        <f>'2. SVS'!$C$50</f>
        <v>15</v>
      </c>
      <c r="O329" s="75" t="e">
        <f t="shared" si="15"/>
        <v>#DIV/0!</v>
      </c>
      <c r="P329" s="64">
        <v>21.3</v>
      </c>
      <c r="Q329" s="65"/>
    </row>
    <row r="330" spans="1:17" ht="24" customHeight="1">
      <c r="A330" s="62">
        <v>321</v>
      </c>
      <c r="B330" s="62" t="s">
        <v>419</v>
      </c>
      <c r="C330" s="62" t="s">
        <v>440</v>
      </c>
      <c r="D330" s="62" t="s">
        <v>224</v>
      </c>
      <c r="E330" s="62"/>
      <c r="F330" s="62" t="s">
        <v>247</v>
      </c>
      <c r="G330" s="62" t="s">
        <v>229</v>
      </c>
      <c r="H330" s="62">
        <v>5.61</v>
      </c>
      <c r="I330" s="343" t="s">
        <v>199</v>
      </c>
      <c r="J330" s="62" t="s">
        <v>248</v>
      </c>
      <c r="K330" s="342">
        <f>VLOOKUP($I330,'3. Leistungswerte'!$A$8:$D$45,4,FALSE)</f>
        <v>0</v>
      </c>
      <c r="L330" s="103">
        <v>0</v>
      </c>
      <c r="M330" s="62">
        <v>0</v>
      </c>
      <c r="N330" s="63">
        <f>'2. SVS'!$C$50</f>
        <v>15</v>
      </c>
      <c r="O330" s="75">
        <f t="shared" si="15"/>
        <v>0</v>
      </c>
      <c r="P330" s="64"/>
      <c r="Q330" s="65"/>
    </row>
    <row r="331" spans="1:17" ht="24" customHeight="1">
      <c r="A331" s="62">
        <v>322</v>
      </c>
      <c r="B331" s="62" t="s">
        <v>419</v>
      </c>
      <c r="C331" s="62" t="s">
        <v>442</v>
      </c>
      <c r="D331" s="62" t="s">
        <v>224</v>
      </c>
      <c r="E331" s="62"/>
      <c r="F331" s="62" t="s">
        <v>228</v>
      </c>
      <c r="G331" s="62" t="s">
        <v>229</v>
      </c>
      <c r="H331" s="62">
        <v>51.31</v>
      </c>
      <c r="I331" s="343" t="s">
        <v>168</v>
      </c>
      <c r="J331" s="62" t="s">
        <v>230</v>
      </c>
      <c r="K331" s="342">
        <f>VLOOKUP($I331,'3. Leistungswerte'!$A$8:$D$45,4,FALSE)</f>
        <v>0</v>
      </c>
      <c r="L331" s="103">
        <v>9629.86</v>
      </c>
      <c r="M331" s="62" t="e">
        <f t="shared" ref="M331:M394" si="16">L331/K331</f>
        <v>#DIV/0!</v>
      </c>
      <c r="N331" s="63">
        <f>'2. SVS'!$C$50</f>
        <v>15</v>
      </c>
      <c r="O331" s="75" t="e">
        <f t="shared" si="15"/>
        <v>#DIV/0!</v>
      </c>
      <c r="P331" s="64">
        <v>51.31</v>
      </c>
      <c r="Q331" s="65"/>
    </row>
    <row r="332" spans="1:17" ht="24" customHeight="1">
      <c r="A332" s="62">
        <v>323</v>
      </c>
      <c r="B332" s="62" t="s">
        <v>419</v>
      </c>
      <c r="C332" s="62" t="s">
        <v>442</v>
      </c>
      <c r="D332" s="62" t="s">
        <v>224</v>
      </c>
      <c r="E332" s="62"/>
      <c r="F332" s="62" t="s">
        <v>438</v>
      </c>
      <c r="G332" s="62" t="s">
        <v>229</v>
      </c>
      <c r="H332" s="62">
        <v>2.06</v>
      </c>
      <c r="I332" s="343" t="s">
        <v>603</v>
      </c>
      <c r="J332" s="62" t="s">
        <v>230</v>
      </c>
      <c r="K332" s="342">
        <f>VLOOKUP($I332,'3. Leistungswerte'!$A$8:$D$45,4,FALSE)</f>
        <v>0</v>
      </c>
      <c r="L332" s="103">
        <v>386.62</v>
      </c>
      <c r="M332" s="62" t="e">
        <f t="shared" si="16"/>
        <v>#DIV/0!</v>
      </c>
      <c r="N332" s="63">
        <f>'2. SVS'!$C$50</f>
        <v>15</v>
      </c>
      <c r="O332" s="75" t="e">
        <f t="shared" si="15"/>
        <v>#DIV/0!</v>
      </c>
      <c r="P332" s="64">
        <v>2.06</v>
      </c>
      <c r="Q332" s="65"/>
    </row>
    <row r="333" spans="1:17" ht="24" customHeight="1">
      <c r="A333" s="62">
        <v>324</v>
      </c>
      <c r="B333" s="62" t="s">
        <v>419</v>
      </c>
      <c r="C333" s="62" t="s">
        <v>442</v>
      </c>
      <c r="D333" s="62" t="s">
        <v>224</v>
      </c>
      <c r="E333" s="62"/>
      <c r="F333" s="62" t="s">
        <v>238</v>
      </c>
      <c r="G333" s="62" t="s">
        <v>229</v>
      </c>
      <c r="H333" s="62">
        <v>7.96</v>
      </c>
      <c r="I333" s="343" t="s">
        <v>603</v>
      </c>
      <c r="J333" s="62" t="s">
        <v>230</v>
      </c>
      <c r="K333" s="342">
        <f>VLOOKUP($I333,'3. Leistungswerte'!$A$8:$D$45,4,FALSE)</f>
        <v>0</v>
      </c>
      <c r="L333" s="103">
        <v>1493.93</v>
      </c>
      <c r="M333" s="62" t="e">
        <f t="shared" si="16"/>
        <v>#DIV/0!</v>
      </c>
      <c r="N333" s="63">
        <f>'2. SVS'!$C$50</f>
        <v>15</v>
      </c>
      <c r="O333" s="75" t="e">
        <f t="shared" si="15"/>
        <v>#DIV/0!</v>
      </c>
      <c r="P333" s="64">
        <v>7.96</v>
      </c>
      <c r="Q333" s="65"/>
    </row>
    <row r="334" spans="1:17" ht="24" customHeight="1">
      <c r="A334" s="62">
        <v>325</v>
      </c>
      <c r="B334" s="62" t="s">
        <v>419</v>
      </c>
      <c r="C334" s="62" t="s">
        <v>442</v>
      </c>
      <c r="D334" s="62" t="s">
        <v>224</v>
      </c>
      <c r="E334" s="62"/>
      <c r="F334" s="62" t="s">
        <v>333</v>
      </c>
      <c r="G334" s="62" t="s">
        <v>229</v>
      </c>
      <c r="H334" s="62">
        <v>1.1499999999999999</v>
      </c>
      <c r="I334" s="343" t="s">
        <v>603</v>
      </c>
      <c r="J334" s="62" t="s">
        <v>230</v>
      </c>
      <c r="K334" s="342">
        <f>VLOOKUP($I334,'3. Leistungswerte'!$A$8:$D$45,4,FALSE)</f>
        <v>0</v>
      </c>
      <c r="L334" s="103">
        <v>215.83</v>
      </c>
      <c r="M334" s="62" t="e">
        <f t="shared" si="16"/>
        <v>#DIV/0!</v>
      </c>
      <c r="N334" s="63">
        <f>'2. SVS'!$C$50</f>
        <v>15</v>
      </c>
      <c r="O334" s="75" t="e">
        <f t="shared" ref="O334:O365" si="17">N334*M334</f>
        <v>#DIV/0!</v>
      </c>
      <c r="P334" s="64">
        <v>1.1499999999999999</v>
      </c>
      <c r="Q334" s="65"/>
    </row>
    <row r="335" spans="1:17" ht="24" customHeight="1">
      <c r="A335" s="62">
        <v>326</v>
      </c>
      <c r="B335" s="62" t="s">
        <v>419</v>
      </c>
      <c r="C335" s="62" t="s">
        <v>442</v>
      </c>
      <c r="D335" s="62" t="s">
        <v>224</v>
      </c>
      <c r="E335" s="62"/>
      <c r="F335" s="62" t="s">
        <v>239</v>
      </c>
      <c r="G335" s="62" t="s">
        <v>229</v>
      </c>
      <c r="H335" s="62">
        <v>11.89</v>
      </c>
      <c r="I335" s="343" t="s">
        <v>603</v>
      </c>
      <c r="J335" s="62" t="s">
        <v>230</v>
      </c>
      <c r="K335" s="342">
        <f>VLOOKUP($I335,'3. Leistungswerte'!$A$8:$D$45,4,FALSE)</f>
        <v>0</v>
      </c>
      <c r="L335" s="103">
        <v>2231.52</v>
      </c>
      <c r="M335" s="62" t="e">
        <f t="shared" si="16"/>
        <v>#DIV/0!</v>
      </c>
      <c r="N335" s="63">
        <f>'2. SVS'!$C$50</f>
        <v>15</v>
      </c>
      <c r="O335" s="75" t="e">
        <f t="shared" si="17"/>
        <v>#DIV/0!</v>
      </c>
      <c r="P335" s="64">
        <v>11.89</v>
      </c>
      <c r="Q335" s="65"/>
    </row>
    <row r="336" spans="1:17" ht="24" customHeight="1">
      <c r="A336" s="62">
        <v>327</v>
      </c>
      <c r="B336" s="62" t="s">
        <v>419</v>
      </c>
      <c r="C336" s="62" t="s">
        <v>442</v>
      </c>
      <c r="D336" s="62" t="s">
        <v>224</v>
      </c>
      <c r="E336" s="62">
        <v>2.1</v>
      </c>
      <c r="F336" s="62" t="s">
        <v>225</v>
      </c>
      <c r="G336" s="62" t="s">
        <v>288</v>
      </c>
      <c r="H336" s="62">
        <v>70.849999999999994</v>
      </c>
      <c r="I336" s="343" t="s">
        <v>152</v>
      </c>
      <c r="J336" s="62" t="s">
        <v>227</v>
      </c>
      <c r="K336" s="342">
        <f>VLOOKUP($I336,'3. Leistungswerte'!$A$8:$D$45,4,FALSE)</f>
        <v>0</v>
      </c>
      <c r="L336" s="103">
        <v>6648.56</v>
      </c>
      <c r="M336" s="62" t="e">
        <f t="shared" si="16"/>
        <v>#DIV/0!</v>
      </c>
      <c r="N336" s="63">
        <f>'2. SVS'!$C$50</f>
        <v>15</v>
      </c>
      <c r="O336" s="75" t="e">
        <f t="shared" si="17"/>
        <v>#DIV/0!</v>
      </c>
      <c r="P336" s="64">
        <v>70.849999999999994</v>
      </c>
      <c r="Q336" s="65" t="s">
        <v>439</v>
      </c>
    </row>
    <row r="337" spans="1:17" ht="24" customHeight="1">
      <c r="A337" s="62">
        <v>328</v>
      </c>
      <c r="B337" s="62" t="s">
        <v>419</v>
      </c>
      <c r="C337" s="62" t="s">
        <v>442</v>
      </c>
      <c r="D337" s="62" t="s">
        <v>224</v>
      </c>
      <c r="E337" s="62">
        <v>2.2000000000000002</v>
      </c>
      <c r="F337" s="62" t="s">
        <v>225</v>
      </c>
      <c r="G337" s="62" t="s">
        <v>288</v>
      </c>
      <c r="H337" s="62">
        <v>70.849999999999994</v>
      </c>
      <c r="I337" s="343" t="s">
        <v>152</v>
      </c>
      <c r="J337" s="62" t="s">
        <v>227</v>
      </c>
      <c r="K337" s="342">
        <f>VLOOKUP($I337,'3. Leistungswerte'!$A$8:$D$45,4,FALSE)</f>
        <v>0</v>
      </c>
      <c r="L337" s="103">
        <v>6648.56</v>
      </c>
      <c r="M337" s="62" t="e">
        <f t="shared" si="16"/>
        <v>#DIV/0!</v>
      </c>
      <c r="N337" s="63">
        <f>'2. SVS'!$C$50</f>
        <v>15</v>
      </c>
      <c r="O337" s="75" t="e">
        <f t="shared" si="17"/>
        <v>#DIV/0!</v>
      </c>
      <c r="P337" s="64">
        <v>70.849999999999994</v>
      </c>
      <c r="Q337" s="65" t="s">
        <v>439</v>
      </c>
    </row>
    <row r="338" spans="1:17" ht="24" customHeight="1">
      <c r="A338" s="62">
        <v>329</v>
      </c>
      <c r="B338" s="62" t="s">
        <v>419</v>
      </c>
      <c r="C338" s="62" t="s">
        <v>442</v>
      </c>
      <c r="D338" s="62" t="s">
        <v>224</v>
      </c>
      <c r="E338" s="62">
        <v>2.2999999999999998</v>
      </c>
      <c r="F338" s="62" t="s">
        <v>225</v>
      </c>
      <c r="G338" s="62" t="s">
        <v>288</v>
      </c>
      <c r="H338" s="62">
        <v>70.849999999999994</v>
      </c>
      <c r="I338" s="343" t="s">
        <v>152</v>
      </c>
      <c r="J338" s="62" t="s">
        <v>227</v>
      </c>
      <c r="K338" s="342">
        <f>VLOOKUP($I338,'3. Leistungswerte'!$A$8:$D$45,4,FALSE)</f>
        <v>0</v>
      </c>
      <c r="L338" s="103">
        <v>6648.56</v>
      </c>
      <c r="M338" s="62" t="e">
        <f t="shared" si="16"/>
        <v>#DIV/0!</v>
      </c>
      <c r="N338" s="63">
        <f>'2. SVS'!$C$50</f>
        <v>15</v>
      </c>
      <c r="O338" s="75" t="e">
        <f t="shared" si="17"/>
        <v>#DIV/0!</v>
      </c>
      <c r="P338" s="64">
        <v>70.849999999999994</v>
      </c>
      <c r="Q338" s="65" t="s">
        <v>439</v>
      </c>
    </row>
    <row r="339" spans="1:17" ht="24" customHeight="1">
      <c r="A339" s="62">
        <v>330</v>
      </c>
      <c r="B339" s="62" t="s">
        <v>419</v>
      </c>
      <c r="C339" s="62" t="s">
        <v>442</v>
      </c>
      <c r="D339" s="62" t="s">
        <v>224</v>
      </c>
      <c r="E339" s="62"/>
      <c r="F339" s="62" t="s">
        <v>443</v>
      </c>
      <c r="G339" s="62" t="s">
        <v>226</v>
      </c>
      <c r="H339" s="62">
        <v>15.81</v>
      </c>
      <c r="I339" s="343" t="s">
        <v>152</v>
      </c>
      <c r="J339" s="62" t="s">
        <v>227</v>
      </c>
      <c r="K339" s="342">
        <f>VLOOKUP($I339,'3. Leistungswerte'!$A$8:$D$45,4,FALSE)</f>
        <v>0</v>
      </c>
      <c r="L339" s="103">
        <v>1483.61</v>
      </c>
      <c r="M339" s="62" t="e">
        <f t="shared" si="16"/>
        <v>#DIV/0!</v>
      </c>
      <c r="N339" s="63">
        <f>'2. SVS'!$C$50</f>
        <v>15</v>
      </c>
      <c r="O339" s="75" t="e">
        <f t="shared" si="17"/>
        <v>#DIV/0!</v>
      </c>
      <c r="P339" s="64">
        <v>15.81</v>
      </c>
      <c r="Q339" s="65"/>
    </row>
    <row r="340" spans="1:17" ht="24" customHeight="1">
      <c r="A340" s="62">
        <v>331</v>
      </c>
      <c r="B340" s="62" t="s">
        <v>419</v>
      </c>
      <c r="C340" s="62" t="s">
        <v>444</v>
      </c>
      <c r="D340" s="62" t="s">
        <v>224</v>
      </c>
      <c r="E340" s="62"/>
      <c r="F340" s="62" t="s">
        <v>228</v>
      </c>
      <c r="G340" s="62" t="s">
        <v>229</v>
      </c>
      <c r="H340" s="62">
        <v>50.24</v>
      </c>
      <c r="I340" s="343" t="s">
        <v>168</v>
      </c>
      <c r="J340" s="62" t="s">
        <v>230</v>
      </c>
      <c r="K340" s="342">
        <f>VLOOKUP($I340,'3. Leistungswerte'!$A$8:$D$45,4,FALSE)</f>
        <v>0</v>
      </c>
      <c r="L340" s="103">
        <v>9429.0400000000009</v>
      </c>
      <c r="M340" s="62" t="e">
        <f t="shared" si="16"/>
        <v>#DIV/0!</v>
      </c>
      <c r="N340" s="63">
        <f>'2. SVS'!$C$50</f>
        <v>15</v>
      </c>
      <c r="O340" s="75" t="e">
        <f t="shared" si="17"/>
        <v>#DIV/0!</v>
      </c>
      <c r="P340" s="64">
        <v>50.24</v>
      </c>
      <c r="Q340" s="65"/>
    </row>
    <row r="341" spans="1:17" ht="24" customHeight="1">
      <c r="A341" s="62">
        <v>332</v>
      </c>
      <c r="B341" s="62" t="s">
        <v>419</v>
      </c>
      <c r="C341" s="62" t="s">
        <v>444</v>
      </c>
      <c r="D341" s="62" t="s">
        <v>224</v>
      </c>
      <c r="E341" s="62"/>
      <c r="F341" s="62" t="s">
        <v>438</v>
      </c>
      <c r="G341" s="62" t="s">
        <v>229</v>
      </c>
      <c r="H341" s="62">
        <v>2.0699999999999998</v>
      </c>
      <c r="I341" s="343" t="s">
        <v>603</v>
      </c>
      <c r="J341" s="62" t="s">
        <v>230</v>
      </c>
      <c r="K341" s="342">
        <f>VLOOKUP($I341,'3. Leistungswerte'!$A$8:$D$45,4,FALSE)</f>
        <v>0</v>
      </c>
      <c r="L341" s="103">
        <v>388.5</v>
      </c>
      <c r="M341" s="62" t="e">
        <f t="shared" si="16"/>
        <v>#DIV/0!</v>
      </c>
      <c r="N341" s="63">
        <f>'2. SVS'!$C$50</f>
        <v>15</v>
      </c>
      <c r="O341" s="75" t="e">
        <f t="shared" si="17"/>
        <v>#DIV/0!</v>
      </c>
      <c r="P341" s="64">
        <v>2.0699999999999998</v>
      </c>
      <c r="Q341" s="65"/>
    </row>
    <row r="342" spans="1:17" ht="24" customHeight="1">
      <c r="A342" s="62">
        <v>333</v>
      </c>
      <c r="B342" s="62" t="s">
        <v>419</v>
      </c>
      <c r="C342" s="62" t="s">
        <v>444</v>
      </c>
      <c r="D342" s="62" t="s">
        <v>224</v>
      </c>
      <c r="E342" s="62"/>
      <c r="F342" s="62" t="s">
        <v>238</v>
      </c>
      <c r="G342" s="62" t="s">
        <v>229</v>
      </c>
      <c r="H342" s="62">
        <v>7.98</v>
      </c>
      <c r="I342" s="343" t="s">
        <v>603</v>
      </c>
      <c r="J342" s="62" t="s">
        <v>230</v>
      </c>
      <c r="K342" s="342">
        <f>VLOOKUP($I342,'3. Leistungswerte'!$A$8:$D$45,4,FALSE)</f>
        <v>0</v>
      </c>
      <c r="L342" s="103">
        <v>1497.69</v>
      </c>
      <c r="M342" s="62" t="e">
        <f t="shared" si="16"/>
        <v>#DIV/0!</v>
      </c>
      <c r="N342" s="63">
        <f>'2. SVS'!$C$50</f>
        <v>15</v>
      </c>
      <c r="O342" s="75" t="e">
        <f t="shared" si="17"/>
        <v>#DIV/0!</v>
      </c>
      <c r="P342" s="64">
        <v>7.98</v>
      </c>
      <c r="Q342" s="65"/>
    </row>
    <row r="343" spans="1:17" ht="24" customHeight="1">
      <c r="A343" s="62">
        <v>334</v>
      </c>
      <c r="B343" s="62" t="s">
        <v>419</v>
      </c>
      <c r="C343" s="62" t="s">
        <v>444</v>
      </c>
      <c r="D343" s="62" t="s">
        <v>224</v>
      </c>
      <c r="E343" s="62"/>
      <c r="F343" s="62" t="s">
        <v>333</v>
      </c>
      <c r="G343" s="62" t="s">
        <v>229</v>
      </c>
      <c r="H343" s="62">
        <v>1.2</v>
      </c>
      <c r="I343" s="343" t="s">
        <v>603</v>
      </c>
      <c r="J343" s="62" t="s">
        <v>230</v>
      </c>
      <c r="K343" s="342">
        <f>VLOOKUP($I343,'3. Leistungswerte'!$A$8:$D$45,4,FALSE)</f>
        <v>0</v>
      </c>
      <c r="L343" s="103">
        <v>225.22</v>
      </c>
      <c r="M343" s="62" t="e">
        <f t="shared" si="16"/>
        <v>#DIV/0!</v>
      </c>
      <c r="N343" s="63">
        <f>'2. SVS'!$C$50</f>
        <v>15</v>
      </c>
      <c r="O343" s="75" t="e">
        <f t="shared" si="17"/>
        <v>#DIV/0!</v>
      </c>
      <c r="P343" s="64">
        <v>1.2</v>
      </c>
      <c r="Q343" s="65"/>
    </row>
    <row r="344" spans="1:17" ht="24" customHeight="1">
      <c r="A344" s="62">
        <v>335</v>
      </c>
      <c r="B344" s="62" t="s">
        <v>419</v>
      </c>
      <c r="C344" s="62" t="s">
        <v>444</v>
      </c>
      <c r="D344" s="62" t="s">
        <v>224</v>
      </c>
      <c r="E344" s="62"/>
      <c r="F344" s="62" t="s">
        <v>239</v>
      </c>
      <c r="G344" s="62" t="s">
        <v>229</v>
      </c>
      <c r="H344" s="62">
        <v>8.75</v>
      </c>
      <c r="I344" s="343" t="s">
        <v>603</v>
      </c>
      <c r="J344" s="62" t="s">
        <v>230</v>
      </c>
      <c r="K344" s="342">
        <f>VLOOKUP($I344,'3. Leistungswerte'!$A$8:$D$45,4,FALSE)</f>
        <v>0</v>
      </c>
      <c r="L344" s="103">
        <v>1642.2</v>
      </c>
      <c r="M344" s="62" t="e">
        <f t="shared" si="16"/>
        <v>#DIV/0!</v>
      </c>
      <c r="N344" s="63">
        <f>'2. SVS'!$C$50</f>
        <v>15</v>
      </c>
      <c r="O344" s="75" t="e">
        <f t="shared" si="17"/>
        <v>#DIV/0!</v>
      </c>
      <c r="P344" s="64">
        <v>8.75</v>
      </c>
      <c r="Q344" s="65"/>
    </row>
    <row r="345" spans="1:17" ht="24" customHeight="1">
      <c r="A345" s="62">
        <v>336</v>
      </c>
      <c r="B345" s="62" t="s">
        <v>419</v>
      </c>
      <c r="C345" s="62" t="s">
        <v>444</v>
      </c>
      <c r="D345" s="62" t="s">
        <v>224</v>
      </c>
      <c r="E345" s="62">
        <v>3.1</v>
      </c>
      <c r="F345" s="62" t="s">
        <v>225</v>
      </c>
      <c r="G345" s="62" t="s">
        <v>226</v>
      </c>
      <c r="H345" s="62">
        <v>70.849999999999994</v>
      </c>
      <c r="I345" s="343" t="s">
        <v>152</v>
      </c>
      <c r="J345" s="62" t="s">
        <v>227</v>
      </c>
      <c r="K345" s="342">
        <f>VLOOKUP($I345,'3. Leistungswerte'!$A$8:$D$45,4,FALSE)</f>
        <v>0</v>
      </c>
      <c r="L345" s="103">
        <v>6648.56</v>
      </c>
      <c r="M345" s="62" t="e">
        <f t="shared" si="16"/>
        <v>#DIV/0!</v>
      </c>
      <c r="N345" s="63">
        <f>'2. SVS'!$C$50</f>
        <v>15</v>
      </c>
      <c r="O345" s="75" t="e">
        <f t="shared" si="17"/>
        <v>#DIV/0!</v>
      </c>
      <c r="P345" s="64">
        <v>70.849999999999994</v>
      </c>
      <c r="Q345" s="65" t="s">
        <v>439</v>
      </c>
    </row>
    <row r="346" spans="1:17" ht="24" customHeight="1">
      <c r="A346" s="62">
        <v>337</v>
      </c>
      <c r="B346" s="62" t="s">
        <v>419</v>
      </c>
      <c r="C346" s="62" t="s">
        <v>444</v>
      </c>
      <c r="D346" s="62" t="s">
        <v>224</v>
      </c>
      <c r="E346" s="62"/>
      <c r="F346" s="62" t="s">
        <v>367</v>
      </c>
      <c r="G346" s="62" t="s">
        <v>226</v>
      </c>
      <c r="H346" s="62">
        <v>6.46</v>
      </c>
      <c r="I346" s="343" t="s">
        <v>192</v>
      </c>
      <c r="J346" s="62" t="s">
        <v>236</v>
      </c>
      <c r="K346" s="342">
        <f>VLOOKUP($I346,'3. Leistungswerte'!$A$8:$D$45,4,FALSE)</f>
        <v>0</v>
      </c>
      <c r="L346" s="103">
        <v>71.06</v>
      </c>
      <c r="M346" s="62" t="e">
        <f t="shared" si="16"/>
        <v>#DIV/0!</v>
      </c>
      <c r="N346" s="63">
        <f>'2. SVS'!$C$50</f>
        <v>15</v>
      </c>
      <c r="O346" s="75" t="e">
        <f t="shared" si="17"/>
        <v>#DIV/0!</v>
      </c>
      <c r="P346" s="64">
        <v>6.46</v>
      </c>
      <c r="Q346" s="65"/>
    </row>
    <row r="347" spans="1:17" ht="24" customHeight="1">
      <c r="A347" s="62">
        <v>338</v>
      </c>
      <c r="B347" s="62" t="s">
        <v>419</v>
      </c>
      <c r="C347" s="62" t="s">
        <v>444</v>
      </c>
      <c r="D347" s="62" t="s">
        <v>224</v>
      </c>
      <c r="E347" s="62">
        <v>3.2</v>
      </c>
      <c r="F347" s="62" t="s">
        <v>225</v>
      </c>
      <c r="G347" s="62" t="s">
        <v>226</v>
      </c>
      <c r="H347" s="62">
        <v>70.849999999999994</v>
      </c>
      <c r="I347" s="343" t="s">
        <v>152</v>
      </c>
      <c r="J347" s="62" t="s">
        <v>227</v>
      </c>
      <c r="K347" s="342">
        <f>VLOOKUP($I347,'3. Leistungswerte'!$A$8:$D$45,4,FALSE)</f>
        <v>0</v>
      </c>
      <c r="L347" s="103">
        <v>6648.56</v>
      </c>
      <c r="M347" s="62" t="e">
        <f t="shared" si="16"/>
        <v>#DIV/0!</v>
      </c>
      <c r="N347" s="63">
        <f>'2. SVS'!$C$50</f>
        <v>15</v>
      </c>
      <c r="O347" s="75" t="e">
        <f t="shared" si="17"/>
        <v>#DIV/0!</v>
      </c>
      <c r="P347" s="64">
        <v>70.849999999999994</v>
      </c>
      <c r="Q347" s="65" t="s">
        <v>439</v>
      </c>
    </row>
    <row r="348" spans="1:17" ht="24" customHeight="1">
      <c r="A348" s="62">
        <v>339</v>
      </c>
      <c r="B348" s="62" t="s">
        <v>419</v>
      </c>
      <c r="C348" s="62" t="s">
        <v>444</v>
      </c>
      <c r="D348" s="62" t="s">
        <v>224</v>
      </c>
      <c r="E348" s="62">
        <v>3.3</v>
      </c>
      <c r="F348" s="62" t="s">
        <v>225</v>
      </c>
      <c r="G348" s="62" t="s">
        <v>226</v>
      </c>
      <c r="H348" s="62">
        <v>70.849999999999994</v>
      </c>
      <c r="I348" s="343" t="s">
        <v>152</v>
      </c>
      <c r="J348" s="62" t="s">
        <v>227</v>
      </c>
      <c r="K348" s="342">
        <f>VLOOKUP($I348,'3. Leistungswerte'!$A$8:$D$45,4,FALSE)</f>
        <v>0</v>
      </c>
      <c r="L348" s="103">
        <v>6648.56</v>
      </c>
      <c r="M348" s="62" t="e">
        <f t="shared" si="16"/>
        <v>#DIV/0!</v>
      </c>
      <c r="N348" s="63">
        <f>'2. SVS'!$C$50</f>
        <v>15</v>
      </c>
      <c r="O348" s="75" t="e">
        <f t="shared" si="17"/>
        <v>#DIV/0!</v>
      </c>
      <c r="P348" s="64">
        <v>70.849999999999994</v>
      </c>
      <c r="Q348" s="65" t="s">
        <v>439</v>
      </c>
    </row>
    <row r="349" spans="1:17" ht="24" customHeight="1">
      <c r="A349" s="62">
        <v>340</v>
      </c>
      <c r="B349" s="62" t="s">
        <v>419</v>
      </c>
      <c r="C349" s="62" t="s">
        <v>444</v>
      </c>
      <c r="D349" s="62" t="s">
        <v>224</v>
      </c>
      <c r="E349" s="62"/>
      <c r="F349" s="62" t="s">
        <v>443</v>
      </c>
      <c r="G349" s="62" t="s">
        <v>226</v>
      </c>
      <c r="H349" s="62">
        <v>17.8</v>
      </c>
      <c r="I349" s="343" t="s">
        <v>152</v>
      </c>
      <c r="J349" s="62" t="s">
        <v>227</v>
      </c>
      <c r="K349" s="342">
        <f>VLOOKUP($I349,'3. Leistungswerte'!$A$8:$D$45,4,FALSE)</f>
        <v>0</v>
      </c>
      <c r="L349" s="103">
        <v>1670.35</v>
      </c>
      <c r="M349" s="62" t="e">
        <f t="shared" si="16"/>
        <v>#DIV/0!</v>
      </c>
      <c r="N349" s="63">
        <f>'2. SVS'!$C$50</f>
        <v>15</v>
      </c>
      <c r="O349" s="75" t="e">
        <f t="shared" si="17"/>
        <v>#DIV/0!</v>
      </c>
      <c r="P349" s="64">
        <v>17.8</v>
      </c>
      <c r="Q349" s="65"/>
    </row>
    <row r="350" spans="1:17" ht="24" customHeight="1">
      <c r="A350" s="62">
        <v>341</v>
      </c>
      <c r="B350" s="62" t="s">
        <v>419</v>
      </c>
      <c r="C350" s="62" t="s">
        <v>445</v>
      </c>
      <c r="D350" s="62" t="s">
        <v>224</v>
      </c>
      <c r="E350" s="62"/>
      <c r="F350" s="62" t="s">
        <v>228</v>
      </c>
      <c r="G350" s="62" t="s">
        <v>400</v>
      </c>
      <c r="H350" s="62">
        <v>7.15</v>
      </c>
      <c r="I350" s="343" t="s">
        <v>168</v>
      </c>
      <c r="J350" s="62" t="s">
        <v>230</v>
      </c>
      <c r="K350" s="342">
        <f>VLOOKUP($I350,'3. Leistungswerte'!$A$8:$D$45,4,FALSE)</f>
        <v>0</v>
      </c>
      <c r="L350" s="103">
        <v>1341.91</v>
      </c>
      <c r="M350" s="62" t="e">
        <f t="shared" si="16"/>
        <v>#DIV/0!</v>
      </c>
      <c r="N350" s="63">
        <f>'2. SVS'!$C$50</f>
        <v>15</v>
      </c>
      <c r="O350" s="75" t="e">
        <f t="shared" si="17"/>
        <v>#DIV/0!</v>
      </c>
      <c r="P350" s="64">
        <v>7.15</v>
      </c>
      <c r="Q350" s="65"/>
    </row>
    <row r="351" spans="1:17" ht="24" customHeight="1">
      <c r="A351" s="62">
        <v>342</v>
      </c>
      <c r="B351" s="62" t="s">
        <v>419</v>
      </c>
      <c r="C351" s="62" t="s">
        <v>445</v>
      </c>
      <c r="D351" s="62" t="s">
        <v>224</v>
      </c>
      <c r="E351" s="62"/>
      <c r="F351" s="62" t="s">
        <v>375</v>
      </c>
      <c r="G351" s="62" t="s">
        <v>400</v>
      </c>
      <c r="H351" s="62">
        <v>10.19</v>
      </c>
      <c r="I351" s="343" t="s">
        <v>603</v>
      </c>
      <c r="J351" s="62" t="s">
        <v>230</v>
      </c>
      <c r="K351" s="342">
        <f>VLOOKUP($I351,'3. Leistungswerte'!$A$8:$D$45,4,FALSE)</f>
        <v>0</v>
      </c>
      <c r="L351" s="103">
        <v>1912.46</v>
      </c>
      <c r="M351" s="62" t="e">
        <f t="shared" si="16"/>
        <v>#DIV/0!</v>
      </c>
      <c r="N351" s="63">
        <f>'2. SVS'!$C$50</f>
        <v>15</v>
      </c>
      <c r="O351" s="75" t="e">
        <f t="shared" si="17"/>
        <v>#DIV/0!</v>
      </c>
      <c r="P351" s="64">
        <v>10.19</v>
      </c>
      <c r="Q351" s="65"/>
    </row>
    <row r="352" spans="1:17" ht="24" customHeight="1">
      <c r="A352" s="62">
        <v>343</v>
      </c>
      <c r="B352" s="62" t="s">
        <v>419</v>
      </c>
      <c r="C352" s="62" t="s">
        <v>445</v>
      </c>
      <c r="D352" s="62" t="s">
        <v>224</v>
      </c>
      <c r="E352" s="62"/>
      <c r="F352" s="62" t="s">
        <v>225</v>
      </c>
      <c r="G352" s="62" t="s">
        <v>400</v>
      </c>
      <c r="H352" s="62">
        <v>58.05</v>
      </c>
      <c r="I352" s="343" t="s">
        <v>152</v>
      </c>
      <c r="J352" s="62" t="s">
        <v>227</v>
      </c>
      <c r="K352" s="342">
        <f>VLOOKUP($I352,'3. Leistungswerte'!$A$8:$D$45,4,FALSE)</f>
        <v>0</v>
      </c>
      <c r="L352" s="103">
        <v>5447.41</v>
      </c>
      <c r="M352" s="62" t="e">
        <f t="shared" si="16"/>
        <v>#DIV/0!</v>
      </c>
      <c r="N352" s="63">
        <f>'2. SVS'!$C$50</f>
        <v>15</v>
      </c>
      <c r="O352" s="75" t="e">
        <f t="shared" si="17"/>
        <v>#DIV/0!</v>
      </c>
      <c r="P352" s="64">
        <v>58.05</v>
      </c>
      <c r="Q352" s="65"/>
    </row>
    <row r="353" spans="1:21" ht="24" customHeight="1">
      <c r="A353" s="62">
        <v>344</v>
      </c>
      <c r="B353" s="62" t="s">
        <v>419</v>
      </c>
      <c r="C353" s="62" t="s">
        <v>445</v>
      </c>
      <c r="D353" s="62" t="s">
        <v>224</v>
      </c>
      <c r="E353" s="62"/>
      <c r="F353" s="62" t="s">
        <v>225</v>
      </c>
      <c r="G353" s="62" t="s">
        <v>400</v>
      </c>
      <c r="H353" s="62">
        <v>58.05</v>
      </c>
      <c r="I353" s="343" t="s">
        <v>152</v>
      </c>
      <c r="J353" s="62" t="s">
        <v>227</v>
      </c>
      <c r="K353" s="342">
        <f>VLOOKUP($I353,'3. Leistungswerte'!$A$8:$D$45,4,FALSE)</f>
        <v>0</v>
      </c>
      <c r="L353" s="103">
        <v>5447.41</v>
      </c>
      <c r="M353" s="62" t="e">
        <f t="shared" si="16"/>
        <v>#DIV/0!</v>
      </c>
      <c r="N353" s="63">
        <f>'2. SVS'!$C$50</f>
        <v>15</v>
      </c>
      <c r="O353" s="75" t="e">
        <f t="shared" si="17"/>
        <v>#DIV/0!</v>
      </c>
      <c r="P353" s="64">
        <v>58.05</v>
      </c>
      <c r="Q353" s="65"/>
    </row>
    <row r="354" spans="1:21" ht="24" customHeight="1">
      <c r="A354" s="62">
        <v>345</v>
      </c>
      <c r="B354" s="62" t="s">
        <v>419</v>
      </c>
      <c r="C354" s="62" t="s">
        <v>597</v>
      </c>
      <c r="D354" s="62" t="s">
        <v>224</v>
      </c>
      <c r="E354" s="62"/>
      <c r="F354" s="62" t="s">
        <v>598</v>
      </c>
      <c r="G354" s="62" t="s">
        <v>400</v>
      </c>
      <c r="H354" s="62">
        <v>7.15</v>
      </c>
      <c r="I354" s="343" t="s">
        <v>168</v>
      </c>
      <c r="J354" s="73">
        <v>187.68</v>
      </c>
      <c r="K354" s="342">
        <f>VLOOKUP($I354,'3. Leistungswerte'!$A$8:$D$45,4,FALSE)</f>
        <v>0</v>
      </c>
      <c r="L354" s="103">
        <v>1341.91</v>
      </c>
      <c r="M354" s="62" t="e">
        <f t="shared" si="16"/>
        <v>#DIV/0!</v>
      </c>
      <c r="N354" s="63">
        <v>15</v>
      </c>
      <c r="O354" s="75" t="e">
        <f t="shared" si="17"/>
        <v>#DIV/0!</v>
      </c>
      <c r="P354" s="64">
        <v>7.15</v>
      </c>
      <c r="Q354" s="65"/>
    </row>
    <row r="355" spans="1:21" ht="24" customHeight="1">
      <c r="A355" s="62">
        <v>346</v>
      </c>
      <c r="B355" s="62" t="s">
        <v>419</v>
      </c>
      <c r="C355" s="62" t="s">
        <v>599</v>
      </c>
      <c r="D355" s="62" t="s">
        <v>224</v>
      </c>
      <c r="E355" s="62"/>
      <c r="F355" s="62" t="s">
        <v>600</v>
      </c>
      <c r="G355" s="62" t="s">
        <v>400</v>
      </c>
      <c r="H355" s="62">
        <v>10.19</v>
      </c>
      <c r="I355" s="343" t="s">
        <v>603</v>
      </c>
      <c r="J355" s="73">
        <v>187.68</v>
      </c>
      <c r="K355" s="342">
        <f>VLOOKUP($I355,'3. Leistungswerte'!$A$8:$D$45,4,FALSE)</f>
        <v>0</v>
      </c>
      <c r="L355" s="103">
        <v>1912.46</v>
      </c>
      <c r="M355" s="62" t="e">
        <f t="shared" si="16"/>
        <v>#DIV/0!</v>
      </c>
      <c r="N355" s="63">
        <v>15</v>
      </c>
      <c r="O355" s="75" t="e">
        <f t="shared" si="17"/>
        <v>#DIV/0!</v>
      </c>
      <c r="P355" s="64">
        <v>10.19</v>
      </c>
      <c r="Q355" s="65"/>
    </row>
    <row r="356" spans="1:21" ht="24" customHeight="1">
      <c r="A356" s="62">
        <v>347</v>
      </c>
      <c r="B356" s="62" t="s">
        <v>419</v>
      </c>
      <c r="C356" s="62" t="s">
        <v>597</v>
      </c>
      <c r="D356" s="62" t="s">
        <v>224</v>
      </c>
      <c r="E356" s="62"/>
      <c r="F356" s="62" t="s">
        <v>594</v>
      </c>
      <c r="G356" s="62" t="s">
        <v>400</v>
      </c>
      <c r="H356" s="62">
        <v>58.05</v>
      </c>
      <c r="I356" s="343" t="s">
        <v>152</v>
      </c>
      <c r="J356" s="73">
        <v>93.84</v>
      </c>
      <c r="K356" s="342">
        <f>VLOOKUP($I356,'3. Leistungswerte'!$A$8:$D$45,4,FALSE)</f>
        <v>0</v>
      </c>
      <c r="L356" s="103">
        <v>5447.41</v>
      </c>
      <c r="M356" s="62" t="e">
        <f t="shared" si="16"/>
        <v>#DIV/0!</v>
      </c>
      <c r="N356" s="63">
        <v>15</v>
      </c>
      <c r="O356" s="75" t="e">
        <f t="shared" si="17"/>
        <v>#DIV/0!</v>
      </c>
      <c r="P356" s="64">
        <v>58.05</v>
      </c>
      <c r="Q356" s="65"/>
      <c r="U356"/>
    </row>
    <row r="357" spans="1:21" ht="24" customHeight="1">
      <c r="A357" s="62">
        <v>348</v>
      </c>
      <c r="B357" s="62" t="s">
        <v>419</v>
      </c>
      <c r="C357" s="62" t="s">
        <v>597</v>
      </c>
      <c r="D357" s="62" t="s">
        <v>224</v>
      </c>
      <c r="E357" s="62"/>
      <c r="F357" s="62" t="s">
        <v>595</v>
      </c>
      <c r="G357" s="62" t="s">
        <v>400</v>
      </c>
      <c r="H357" s="62">
        <v>58.05</v>
      </c>
      <c r="I357" s="343" t="s">
        <v>152</v>
      </c>
      <c r="J357" s="73">
        <v>93.84</v>
      </c>
      <c r="K357" s="342">
        <f>VLOOKUP($I357,'3. Leistungswerte'!$A$8:$D$45,4,FALSE)</f>
        <v>0</v>
      </c>
      <c r="L357" s="103">
        <v>5447.41</v>
      </c>
      <c r="M357" s="62" t="e">
        <f t="shared" si="16"/>
        <v>#DIV/0!</v>
      </c>
      <c r="N357" s="63">
        <v>15</v>
      </c>
      <c r="O357" s="75" t="e">
        <f t="shared" si="17"/>
        <v>#DIV/0!</v>
      </c>
      <c r="P357" s="64">
        <v>58.05</v>
      </c>
      <c r="Q357" s="65"/>
      <c r="U357"/>
    </row>
    <row r="358" spans="1:21" ht="24" customHeight="1">
      <c r="A358" s="62">
        <v>349</v>
      </c>
      <c r="B358" s="62" t="s">
        <v>419</v>
      </c>
      <c r="C358" s="62" t="s">
        <v>445</v>
      </c>
      <c r="D358" s="62" t="s">
        <v>601</v>
      </c>
      <c r="E358" s="62"/>
      <c r="F358" s="62" t="s">
        <v>348</v>
      </c>
      <c r="G358" s="62" t="s">
        <v>400</v>
      </c>
      <c r="H358" s="62">
        <v>5.41</v>
      </c>
      <c r="I358" s="343" t="s">
        <v>168</v>
      </c>
      <c r="J358" s="73">
        <v>187.68</v>
      </c>
      <c r="K358" s="342">
        <f>VLOOKUP($I358,'3. Leistungswerte'!$A$8:$D$45,4,FALSE)</f>
        <v>0</v>
      </c>
      <c r="L358" s="103">
        <v>1015.35</v>
      </c>
      <c r="M358" s="62" t="e">
        <f t="shared" si="16"/>
        <v>#DIV/0!</v>
      </c>
      <c r="N358" s="63">
        <v>15</v>
      </c>
      <c r="O358" s="75" t="e">
        <f t="shared" si="17"/>
        <v>#DIV/0!</v>
      </c>
      <c r="P358" s="64"/>
      <c r="Q358" s="65"/>
      <c r="U358"/>
    </row>
    <row r="359" spans="1:21" ht="24" customHeight="1">
      <c r="A359" s="62">
        <v>350</v>
      </c>
      <c r="B359" s="62" t="s">
        <v>419</v>
      </c>
      <c r="C359" s="62" t="s">
        <v>445</v>
      </c>
      <c r="D359" s="62" t="s">
        <v>601</v>
      </c>
      <c r="E359" s="62"/>
      <c r="F359" s="62" t="s">
        <v>600</v>
      </c>
      <c r="G359" s="62" t="s">
        <v>400</v>
      </c>
      <c r="H359" s="62">
        <v>12.33</v>
      </c>
      <c r="I359" s="343" t="s">
        <v>603</v>
      </c>
      <c r="J359" s="73">
        <v>187.68</v>
      </c>
      <c r="K359" s="342">
        <f>VLOOKUP($I359,'3. Leistungswerte'!$A$8:$D$45,4,FALSE)</f>
        <v>0</v>
      </c>
      <c r="L359" s="103">
        <v>2314.09</v>
      </c>
      <c r="M359" s="62" t="e">
        <f t="shared" si="16"/>
        <v>#DIV/0!</v>
      </c>
      <c r="N359" s="63">
        <v>15</v>
      </c>
      <c r="O359" s="75" t="e">
        <f t="shared" si="17"/>
        <v>#DIV/0!</v>
      </c>
      <c r="P359" s="64">
        <v>12.33</v>
      </c>
      <c r="Q359" s="65"/>
      <c r="U359"/>
    </row>
    <row r="360" spans="1:21" ht="24" customHeight="1">
      <c r="A360" s="62">
        <v>351</v>
      </c>
      <c r="B360" s="62" t="s">
        <v>419</v>
      </c>
      <c r="C360" s="62" t="s">
        <v>445</v>
      </c>
      <c r="D360" s="62" t="s">
        <v>601</v>
      </c>
      <c r="E360" s="62"/>
      <c r="F360" s="62" t="s">
        <v>594</v>
      </c>
      <c r="G360" s="62" t="s">
        <v>400</v>
      </c>
      <c r="H360" s="62">
        <v>57.47</v>
      </c>
      <c r="I360" s="343" t="s">
        <v>152</v>
      </c>
      <c r="J360" s="73">
        <v>93.84</v>
      </c>
      <c r="K360" s="342">
        <f>VLOOKUP($I360,'3. Leistungswerte'!$A$8:$D$45,4,FALSE)</f>
        <v>0</v>
      </c>
      <c r="L360" s="103">
        <v>5392.98</v>
      </c>
      <c r="M360" s="62" t="e">
        <f t="shared" si="16"/>
        <v>#DIV/0!</v>
      </c>
      <c r="N360" s="63">
        <v>15</v>
      </c>
      <c r="O360" s="75" t="e">
        <f t="shared" si="17"/>
        <v>#DIV/0!</v>
      </c>
      <c r="P360" s="64">
        <v>57.47</v>
      </c>
      <c r="Q360" s="65"/>
      <c r="U360"/>
    </row>
    <row r="361" spans="1:21" ht="24" customHeight="1">
      <c r="A361" s="62">
        <v>352</v>
      </c>
      <c r="B361" s="62" t="s">
        <v>419</v>
      </c>
      <c r="C361" s="62" t="s">
        <v>445</v>
      </c>
      <c r="D361" s="62" t="s">
        <v>601</v>
      </c>
      <c r="E361" s="62"/>
      <c r="F361" s="62" t="s">
        <v>602</v>
      </c>
      <c r="G361" s="62" t="s">
        <v>400</v>
      </c>
      <c r="H361" s="62">
        <v>57.47</v>
      </c>
      <c r="I361" s="343" t="s">
        <v>152</v>
      </c>
      <c r="J361" s="73">
        <v>93.84</v>
      </c>
      <c r="K361" s="342">
        <f>VLOOKUP($I361,'3. Leistungswerte'!$A$8:$D$45,4,FALSE)</f>
        <v>0</v>
      </c>
      <c r="L361" s="103">
        <v>5392.98</v>
      </c>
      <c r="M361" s="62" t="e">
        <f t="shared" si="16"/>
        <v>#DIV/0!</v>
      </c>
      <c r="N361" s="63">
        <v>15</v>
      </c>
      <c r="O361" s="75" t="e">
        <f t="shared" si="17"/>
        <v>#DIV/0!</v>
      </c>
      <c r="P361" s="64">
        <v>57.47</v>
      </c>
      <c r="Q361" s="65"/>
      <c r="U361"/>
    </row>
    <row r="362" spans="1:21" ht="24" customHeight="1">
      <c r="A362" s="62">
        <v>353</v>
      </c>
      <c r="B362" s="62" t="s">
        <v>419</v>
      </c>
      <c r="C362" s="62" t="s">
        <v>597</v>
      </c>
      <c r="D362" s="62" t="s">
        <v>601</v>
      </c>
      <c r="E362" s="62"/>
      <c r="F362" s="62" t="s">
        <v>348</v>
      </c>
      <c r="G362" s="62" t="s">
        <v>400</v>
      </c>
      <c r="H362" s="62">
        <v>5.41</v>
      </c>
      <c r="I362" s="343" t="s">
        <v>168</v>
      </c>
      <c r="J362" s="73">
        <v>187.68</v>
      </c>
      <c r="K362" s="342">
        <f>VLOOKUP($I362,'3. Leistungswerte'!$A$8:$D$45,4,FALSE)</f>
        <v>0</v>
      </c>
      <c r="L362" s="103">
        <v>1015.35</v>
      </c>
      <c r="M362" s="62" t="e">
        <f t="shared" si="16"/>
        <v>#DIV/0!</v>
      </c>
      <c r="N362" s="63">
        <v>15</v>
      </c>
      <c r="O362" s="75" t="e">
        <f t="shared" si="17"/>
        <v>#DIV/0!</v>
      </c>
      <c r="P362" s="64"/>
      <c r="Q362" s="65"/>
      <c r="U362"/>
    </row>
    <row r="363" spans="1:21" ht="24" customHeight="1">
      <c r="A363" s="62">
        <v>354</v>
      </c>
      <c r="B363" s="62" t="s">
        <v>419</v>
      </c>
      <c r="C363" s="62" t="s">
        <v>597</v>
      </c>
      <c r="D363" s="62" t="s">
        <v>601</v>
      </c>
      <c r="E363" s="62"/>
      <c r="F363" s="62" t="s">
        <v>600</v>
      </c>
      <c r="G363" s="62" t="s">
        <v>400</v>
      </c>
      <c r="H363" s="62">
        <v>12.33</v>
      </c>
      <c r="I363" s="343" t="s">
        <v>603</v>
      </c>
      <c r="J363" s="73">
        <v>187.68</v>
      </c>
      <c r="K363" s="342">
        <f>VLOOKUP($I363,'3. Leistungswerte'!$A$8:$D$45,4,FALSE)</f>
        <v>0</v>
      </c>
      <c r="L363" s="103">
        <v>2314.09</v>
      </c>
      <c r="M363" s="62" t="e">
        <f t="shared" si="16"/>
        <v>#DIV/0!</v>
      </c>
      <c r="N363" s="63">
        <v>15</v>
      </c>
      <c r="O363" s="75" t="e">
        <f t="shared" si="17"/>
        <v>#DIV/0!</v>
      </c>
      <c r="P363" s="64">
        <v>12.33</v>
      </c>
      <c r="Q363" s="65"/>
      <c r="U363"/>
    </row>
    <row r="364" spans="1:21" ht="24" customHeight="1">
      <c r="A364" s="62">
        <v>355</v>
      </c>
      <c r="B364" s="62" t="s">
        <v>419</v>
      </c>
      <c r="C364" s="62" t="s">
        <v>597</v>
      </c>
      <c r="D364" s="62" t="s">
        <v>601</v>
      </c>
      <c r="E364" s="62"/>
      <c r="F364" s="62" t="s">
        <v>594</v>
      </c>
      <c r="G364" s="62" t="s">
        <v>400</v>
      </c>
      <c r="H364" s="62">
        <v>57.47</v>
      </c>
      <c r="I364" s="343" t="s">
        <v>152</v>
      </c>
      <c r="J364" s="73">
        <v>93.84</v>
      </c>
      <c r="K364" s="342">
        <f>VLOOKUP($I364,'3. Leistungswerte'!$A$8:$D$45,4,FALSE)</f>
        <v>0</v>
      </c>
      <c r="L364" s="103">
        <v>5392.98</v>
      </c>
      <c r="M364" s="62" t="e">
        <f t="shared" si="16"/>
        <v>#DIV/0!</v>
      </c>
      <c r="N364" s="63">
        <v>15</v>
      </c>
      <c r="O364" s="75" t="e">
        <f t="shared" si="17"/>
        <v>#DIV/0!</v>
      </c>
      <c r="P364" s="64">
        <v>57.47</v>
      </c>
      <c r="Q364" s="65"/>
      <c r="U364"/>
    </row>
    <row r="365" spans="1:21" ht="24" customHeight="1">
      <c r="A365" s="62">
        <v>356</v>
      </c>
      <c r="B365" s="62" t="s">
        <v>419</v>
      </c>
      <c r="C365" s="62" t="s">
        <v>597</v>
      </c>
      <c r="D365" s="62" t="s">
        <v>601</v>
      </c>
      <c r="E365" s="62"/>
      <c r="F365" s="62" t="s">
        <v>595</v>
      </c>
      <c r="G365" s="62" t="s">
        <v>400</v>
      </c>
      <c r="H365" s="62">
        <v>57.47</v>
      </c>
      <c r="I365" s="343" t="s">
        <v>152</v>
      </c>
      <c r="J365" s="73">
        <v>93.84</v>
      </c>
      <c r="K365" s="342">
        <f>VLOOKUP($I365,'3. Leistungswerte'!$A$8:$D$45,4,FALSE)</f>
        <v>0</v>
      </c>
      <c r="L365" s="103">
        <v>5392.98</v>
      </c>
      <c r="M365" s="62" t="e">
        <f t="shared" si="16"/>
        <v>#DIV/0!</v>
      </c>
      <c r="N365" s="63">
        <v>15</v>
      </c>
      <c r="O365" s="75" t="e">
        <f t="shared" si="17"/>
        <v>#DIV/0!</v>
      </c>
      <c r="P365" s="64">
        <v>57.47</v>
      </c>
      <c r="Q365" s="65"/>
      <c r="U365"/>
    </row>
    <row r="366" spans="1:21" ht="24" customHeight="1">
      <c r="A366" s="62">
        <v>357</v>
      </c>
      <c r="B366" s="62" t="s">
        <v>419</v>
      </c>
      <c r="C366" s="62" t="s">
        <v>446</v>
      </c>
      <c r="D366" s="62" t="s">
        <v>224</v>
      </c>
      <c r="E366" s="62"/>
      <c r="F366" s="62" t="s">
        <v>346</v>
      </c>
      <c r="G366" s="62" t="s">
        <v>288</v>
      </c>
      <c r="H366" s="62">
        <v>96.7</v>
      </c>
      <c r="I366" s="343" t="s">
        <v>197</v>
      </c>
      <c r="J366" s="62" t="s">
        <v>230</v>
      </c>
      <c r="K366" s="342">
        <f>VLOOKUP($I366,'3. Leistungswerte'!$A$8:$D$45,4,FALSE)</f>
        <v>0</v>
      </c>
      <c r="L366" s="103">
        <v>18148.66</v>
      </c>
      <c r="M366" s="62" t="e">
        <f t="shared" si="16"/>
        <v>#DIV/0!</v>
      </c>
      <c r="N366" s="63">
        <f>'2. SVS'!$C$50</f>
        <v>15</v>
      </c>
      <c r="O366" s="75" t="e">
        <f t="shared" ref="O366:O370" si="18">N366*M366</f>
        <v>#DIV/0!</v>
      </c>
      <c r="P366" s="64">
        <v>96.7</v>
      </c>
      <c r="Q366" s="65"/>
    </row>
    <row r="367" spans="1:21" ht="24" customHeight="1">
      <c r="A367" s="62">
        <v>358</v>
      </c>
      <c r="B367" s="62" t="s">
        <v>419</v>
      </c>
      <c r="C367" s="62" t="s">
        <v>446</v>
      </c>
      <c r="D367" s="62" t="s">
        <v>224</v>
      </c>
      <c r="E367" s="62"/>
      <c r="F367" s="62" t="s">
        <v>448</v>
      </c>
      <c r="G367" s="62" t="s">
        <v>447</v>
      </c>
      <c r="H367" s="62">
        <v>4.0999999999999996</v>
      </c>
      <c r="I367" s="343" t="s">
        <v>168</v>
      </c>
      <c r="J367" s="62" t="s">
        <v>230</v>
      </c>
      <c r="K367" s="342">
        <f>VLOOKUP($I367,'3. Leistungswerte'!$A$8:$D$45,4,FALSE)</f>
        <v>0</v>
      </c>
      <c r="L367" s="103">
        <v>769.49</v>
      </c>
      <c r="M367" s="62" t="e">
        <f t="shared" si="16"/>
        <v>#DIV/0!</v>
      </c>
      <c r="N367" s="63">
        <f>'2. SVS'!$C$50</f>
        <v>15</v>
      </c>
      <c r="O367" s="75" t="e">
        <f t="shared" si="18"/>
        <v>#DIV/0!</v>
      </c>
      <c r="P367" s="64">
        <v>4.0999999999999996</v>
      </c>
      <c r="Q367" s="65"/>
    </row>
    <row r="368" spans="1:21" ht="24" customHeight="1">
      <c r="A368" s="62">
        <v>359</v>
      </c>
      <c r="B368" s="62" t="s">
        <v>419</v>
      </c>
      <c r="C368" s="62" t="s">
        <v>446</v>
      </c>
      <c r="D368" s="62" t="s">
        <v>224</v>
      </c>
      <c r="E368" s="62"/>
      <c r="F368" s="62" t="s">
        <v>239</v>
      </c>
      <c r="G368" s="62" t="s">
        <v>229</v>
      </c>
      <c r="H368" s="62">
        <v>6.79</v>
      </c>
      <c r="I368" s="343" t="s">
        <v>603</v>
      </c>
      <c r="J368" s="62" t="s">
        <v>230</v>
      </c>
      <c r="K368" s="342">
        <f>VLOOKUP($I368,'3. Leistungswerte'!$A$8:$D$45,4,FALSE)</f>
        <v>0</v>
      </c>
      <c r="L368" s="103">
        <v>1274.3499999999999</v>
      </c>
      <c r="M368" s="62" t="e">
        <f t="shared" si="16"/>
        <v>#DIV/0!</v>
      </c>
      <c r="N368" s="63">
        <f>'2. SVS'!$C$50</f>
        <v>15</v>
      </c>
      <c r="O368" s="75" t="e">
        <f t="shared" si="18"/>
        <v>#DIV/0!</v>
      </c>
      <c r="P368" s="64">
        <v>6.79</v>
      </c>
      <c r="Q368" s="65"/>
    </row>
    <row r="369" spans="1:19" ht="24" customHeight="1">
      <c r="A369" s="62">
        <v>360</v>
      </c>
      <c r="B369" s="62" t="s">
        <v>419</v>
      </c>
      <c r="C369" s="62" t="s">
        <v>446</v>
      </c>
      <c r="D369" s="62" t="s">
        <v>224</v>
      </c>
      <c r="E369" s="62"/>
      <c r="F369" s="62" t="s">
        <v>281</v>
      </c>
      <c r="G369" s="62" t="s">
        <v>447</v>
      </c>
      <c r="H369" s="62">
        <v>30.03</v>
      </c>
      <c r="I369" s="343" t="s">
        <v>194</v>
      </c>
      <c r="J369" s="62" t="s">
        <v>230</v>
      </c>
      <c r="K369" s="342">
        <f>VLOOKUP($I369,'3. Leistungswerte'!$A$8:$D$45,4,FALSE)</f>
        <v>0</v>
      </c>
      <c r="L369" s="103">
        <v>5636.03</v>
      </c>
      <c r="M369" s="62" t="e">
        <f t="shared" si="16"/>
        <v>#DIV/0!</v>
      </c>
      <c r="N369" s="63">
        <f>'2. SVS'!$C$50</f>
        <v>15</v>
      </c>
      <c r="O369" s="75" t="e">
        <f t="shared" si="18"/>
        <v>#DIV/0!</v>
      </c>
      <c r="P369" s="64">
        <v>30.03</v>
      </c>
      <c r="Q369" s="65"/>
    </row>
    <row r="370" spans="1:19" ht="24" customHeight="1" thickBot="1">
      <c r="A370" s="62">
        <v>361</v>
      </c>
      <c r="B370" s="76" t="s">
        <v>419</v>
      </c>
      <c r="C370" s="76" t="s">
        <v>446</v>
      </c>
      <c r="D370" s="76" t="s">
        <v>224</v>
      </c>
      <c r="E370" s="76"/>
      <c r="F370" s="76" t="s">
        <v>282</v>
      </c>
      <c r="G370" s="76" t="s">
        <v>229</v>
      </c>
      <c r="H370" s="76">
        <v>21.79</v>
      </c>
      <c r="I370" s="345" t="s">
        <v>603</v>
      </c>
      <c r="J370" s="76" t="s">
        <v>230</v>
      </c>
      <c r="K370" s="342">
        <f>VLOOKUP($I370,'3. Leistungswerte'!$A$8:$D$45,4,FALSE)</f>
        <v>0</v>
      </c>
      <c r="L370" s="362">
        <v>4089.55</v>
      </c>
      <c r="M370" s="62" t="e">
        <f t="shared" si="16"/>
        <v>#DIV/0!</v>
      </c>
      <c r="N370" s="77">
        <f>'2. SVS'!$C$50</f>
        <v>15</v>
      </c>
      <c r="O370" s="78" t="e">
        <f t="shared" si="18"/>
        <v>#DIV/0!</v>
      </c>
      <c r="P370" s="79">
        <v>21.79</v>
      </c>
      <c r="Q370" s="80"/>
    </row>
    <row r="371" spans="1:19" ht="36" customHeight="1" thickBot="1">
      <c r="A371" s="62">
        <v>362</v>
      </c>
      <c r="B371" s="81" t="s">
        <v>419</v>
      </c>
      <c r="C371" s="333"/>
      <c r="D371" s="333"/>
      <c r="E371" s="333"/>
      <c r="F371" s="333"/>
      <c r="G371" s="333"/>
      <c r="H371" s="355">
        <f>SUM(H270:H370)</f>
        <v>3404.5499999999993</v>
      </c>
      <c r="I371" s="347"/>
      <c r="J371" s="88"/>
      <c r="K371" s="359">
        <f>SUM(K270:K370)</f>
        <v>0</v>
      </c>
      <c r="L371" s="359">
        <f>SUM(L270:L370)</f>
        <v>426533.7999999997</v>
      </c>
      <c r="M371" s="82" t="e">
        <f>SUM(M270:M370)</f>
        <v>#DIV/0!</v>
      </c>
      <c r="N371" s="89"/>
      <c r="O371" s="83" t="e">
        <f>SUM(O270:O370)</f>
        <v>#DIV/0!</v>
      </c>
      <c r="P371" s="84">
        <f>SUM(P270:P370)</f>
        <v>3249.3199999999993</v>
      </c>
      <c r="Q371" s="85"/>
      <c r="S371" s="364"/>
    </row>
    <row r="372" spans="1:19" ht="24" customHeight="1">
      <c r="A372" s="62">
        <v>363</v>
      </c>
      <c r="B372" s="61" t="s">
        <v>449</v>
      </c>
      <c r="C372" s="61" t="s">
        <v>450</v>
      </c>
      <c r="D372" s="61" t="s">
        <v>224</v>
      </c>
      <c r="E372" s="61"/>
      <c r="F372" s="61" t="s">
        <v>228</v>
      </c>
      <c r="G372" s="61" t="s">
        <v>229</v>
      </c>
      <c r="H372" s="61">
        <v>54.76</v>
      </c>
      <c r="I372" s="344" t="s">
        <v>168</v>
      </c>
      <c r="J372" s="61" t="s">
        <v>230</v>
      </c>
      <c r="K372" s="342">
        <f>VLOOKUP($I372,'3. Leistungswerte'!$A$8:$D$45,4,FALSE)</f>
        <v>0</v>
      </c>
      <c r="L372" s="361">
        <v>10277.36</v>
      </c>
      <c r="M372" s="62" t="e">
        <f t="shared" si="16"/>
        <v>#DIV/0!</v>
      </c>
      <c r="N372" s="71">
        <f>'2. SVS'!$C$50</f>
        <v>15</v>
      </c>
      <c r="O372" s="74" t="e">
        <f t="shared" ref="O372:O403" si="19">N372*M372</f>
        <v>#DIV/0!</v>
      </c>
      <c r="P372" s="86">
        <v>54.76</v>
      </c>
      <c r="Q372" s="87"/>
    </row>
    <row r="373" spans="1:19" ht="24" customHeight="1">
      <c r="A373" s="62">
        <v>364</v>
      </c>
      <c r="B373" s="62" t="s">
        <v>449</v>
      </c>
      <c r="C373" s="62" t="s">
        <v>450</v>
      </c>
      <c r="D373" s="62" t="s">
        <v>224</v>
      </c>
      <c r="E373" s="62"/>
      <c r="F373" s="62" t="s">
        <v>379</v>
      </c>
      <c r="G373" s="62" t="s">
        <v>229</v>
      </c>
      <c r="H373" s="62">
        <v>7.16</v>
      </c>
      <c r="I373" s="343" t="s">
        <v>194</v>
      </c>
      <c r="J373" s="62" t="s">
        <v>230</v>
      </c>
      <c r="K373" s="342">
        <f>VLOOKUP($I373,'3. Leistungswerte'!$A$8:$D$45,4,FALSE)</f>
        <v>0</v>
      </c>
      <c r="L373" s="103">
        <v>1343.79</v>
      </c>
      <c r="M373" s="62" t="e">
        <f t="shared" si="16"/>
        <v>#DIV/0!</v>
      </c>
      <c r="N373" s="63">
        <f>'2. SVS'!$C$50</f>
        <v>15</v>
      </c>
      <c r="O373" s="75" t="e">
        <f t="shared" si="19"/>
        <v>#DIV/0!</v>
      </c>
      <c r="P373" s="64">
        <v>7.16</v>
      </c>
      <c r="Q373" s="65"/>
    </row>
    <row r="374" spans="1:19" ht="24" customHeight="1">
      <c r="A374" s="62">
        <v>365</v>
      </c>
      <c r="B374" s="62" t="s">
        <v>449</v>
      </c>
      <c r="C374" s="62" t="s">
        <v>450</v>
      </c>
      <c r="D374" s="62" t="s">
        <v>224</v>
      </c>
      <c r="E374" s="62"/>
      <c r="F374" s="62" t="s">
        <v>238</v>
      </c>
      <c r="G374" s="62" t="s">
        <v>229</v>
      </c>
      <c r="H374" s="62">
        <v>5.27</v>
      </c>
      <c r="I374" s="343" t="s">
        <v>603</v>
      </c>
      <c r="J374" s="62" t="s">
        <v>230</v>
      </c>
      <c r="K374" s="342">
        <f>VLOOKUP($I374,'3. Leistungswerte'!$A$8:$D$45,4,FALSE)</f>
        <v>0</v>
      </c>
      <c r="L374" s="103">
        <v>989.07</v>
      </c>
      <c r="M374" s="62" t="e">
        <f t="shared" si="16"/>
        <v>#DIV/0!</v>
      </c>
      <c r="N374" s="63">
        <f>'2. SVS'!$C$50</f>
        <v>15</v>
      </c>
      <c r="O374" s="75" t="e">
        <f t="shared" si="19"/>
        <v>#DIV/0!</v>
      </c>
      <c r="P374" s="64">
        <v>5.27</v>
      </c>
      <c r="Q374" s="65"/>
    </row>
    <row r="375" spans="1:19" ht="24" customHeight="1">
      <c r="A375" s="62">
        <v>366</v>
      </c>
      <c r="B375" s="62" t="s">
        <v>449</v>
      </c>
      <c r="C375" s="62" t="s">
        <v>450</v>
      </c>
      <c r="D375" s="62" t="s">
        <v>224</v>
      </c>
      <c r="E375" s="62"/>
      <c r="F375" s="62" t="s">
        <v>351</v>
      </c>
      <c r="G375" s="62" t="s">
        <v>413</v>
      </c>
      <c r="H375" s="62">
        <v>49.63</v>
      </c>
      <c r="I375" s="343" t="s">
        <v>183</v>
      </c>
      <c r="J375" s="62" t="s">
        <v>230</v>
      </c>
      <c r="K375" s="342">
        <f>VLOOKUP($I375,'3. Leistungswerte'!$A$8:$D$45,4,FALSE)</f>
        <v>0</v>
      </c>
      <c r="L375" s="103">
        <v>9314.56</v>
      </c>
      <c r="M375" s="62" t="e">
        <f t="shared" si="16"/>
        <v>#DIV/0!</v>
      </c>
      <c r="N375" s="63">
        <f>'2. SVS'!$C$50</f>
        <v>15</v>
      </c>
      <c r="O375" s="75" t="e">
        <f t="shared" si="19"/>
        <v>#DIV/0!</v>
      </c>
      <c r="P375" s="64"/>
      <c r="Q375" s="65"/>
    </row>
    <row r="376" spans="1:19" ht="24" customHeight="1">
      <c r="A376" s="62">
        <v>367</v>
      </c>
      <c r="B376" s="62" t="s">
        <v>449</v>
      </c>
      <c r="C376" s="62" t="s">
        <v>450</v>
      </c>
      <c r="D376" s="62" t="s">
        <v>224</v>
      </c>
      <c r="E376" s="62"/>
      <c r="F376" s="62" t="s">
        <v>451</v>
      </c>
      <c r="G376" s="62" t="s">
        <v>452</v>
      </c>
      <c r="H376" s="62">
        <v>3.58</v>
      </c>
      <c r="I376" s="343" t="s">
        <v>183</v>
      </c>
      <c r="J376" s="62" t="s">
        <v>230</v>
      </c>
      <c r="K376" s="342">
        <f>VLOOKUP($I376,'3. Leistungswerte'!$A$8:$D$45,4,FALSE)</f>
        <v>0</v>
      </c>
      <c r="L376" s="103">
        <v>671.89</v>
      </c>
      <c r="M376" s="62" t="e">
        <f t="shared" si="16"/>
        <v>#DIV/0!</v>
      </c>
      <c r="N376" s="63">
        <f>'2. SVS'!$C$50</f>
        <v>15</v>
      </c>
      <c r="O376" s="75" t="e">
        <f t="shared" si="19"/>
        <v>#DIV/0!</v>
      </c>
      <c r="P376" s="64"/>
      <c r="Q376" s="65"/>
    </row>
    <row r="377" spans="1:19" ht="24" customHeight="1">
      <c r="A377" s="62">
        <v>368</v>
      </c>
      <c r="B377" s="62" t="s">
        <v>449</v>
      </c>
      <c r="C377" s="62" t="s">
        <v>450</v>
      </c>
      <c r="D377" s="62" t="s">
        <v>224</v>
      </c>
      <c r="E377" s="62"/>
      <c r="F377" s="62" t="s">
        <v>451</v>
      </c>
      <c r="G377" s="62" t="s">
        <v>452</v>
      </c>
      <c r="H377" s="62">
        <v>3.58</v>
      </c>
      <c r="I377" s="343" t="s">
        <v>183</v>
      </c>
      <c r="J377" s="62" t="s">
        <v>230</v>
      </c>
      <c r="K377" s="342">
        <f>VLOOKUP($I377,'3. Leistungswerte'!$A$8:$D$45,4,FALSE)</f>
        <v>0</v>
      </c>
      <c r="L377" s="103">
        <v>671.89</v>
      </c>
      <c r="M377" s="62" t="e">
        <f t="shared" si="16"/>
        <v>#DIV/0!</v>
      </c>
      <c r="N377" s="63">
        <f>'2. SVS'!$C$50</f>
        <v>15</v>
      </c>
      <c r="O377" s="75" t="e">
        <f t="shared" si="19"/>
        <v>#DIV/0!</v>
      </c>
      <c r="P377" s="64"/>
      <c r="Q377" s="65"/>
    </row>
    <row r="378" spans="1:19" ht="24" customHeight="1">
      <c r="A378" s="62">
        <v>369</v>
      </c>
      <c r="B378" s="62" t="s">
        <v>449</v>
      </c>
      <c r="C378" s="62" t="s">
        <v>450</v>
      </c>
      <c r="D378" s="62" t="s">
        <v>224</v>
      </c>
      <c r="E378" s="62"/>
      <c r="F378" s="62" t="s">
        <v>367</v>
      </c>
      <c r="G378" s="62" t="s">
        <v>413</v>
      </c>
      <c r="H378" s="62">
        <v>5.76</v>
      </c>
      <c r="I378" s="343" t="s">
        <v>183</v>
      </c>
      <c r="J378" s="62" t="s">
        <v>230</v>
      </c>
      <c r="K378" s="342">
        <f>VLOOKUP($I378,'3. Leistungswerte'!$A$8:$D$45,4,FALSE)</f>
        <v>0</v>
      </c>
      <c r="L378" s="103">
        <v>1081.04</v>
      </c>
      <c r="M378" s="62" t="e">
        <f t="shared" si="16"/>
        <v>#DIV/0!</v>
      </c>
      <c r="N378" s="63">
        <f>'2. SVS'!$C$50</f>
        <v>15</v>
      </c>
      <c r="O378" s="75" t="e">
        <f t="shared" si="19"/>
        <v>#DIV/0!</v>
      </c>
      <c r="P378" s="64"/>
      <c r="Q378" s="65"/>
    </row>
    <row r="379" spans="1:19" ht="24" customHeight="1">
      <c r="A379" s="62">
        <v>370</v>
      </c>
      <c r="B379" s="62" t="s">
        <v>449</v>
      </c>
      <c r="C379" s="62" t="s">
        <v>450</v>
      </c>
      <c r="D379" s="62" t="s">
        <v>224</v>
      </c>
      <c r="E379" s="62"/>
      <c r="F379" s="62" t="s">
        <v>303</v>
      </c>
      <c r="G379" s="62" t="s">
        <v>413</v>
      </c>
      <c r="H379" s="62">
        <v>36.96</v>
      </c>
      <c r="I379" s="343" t="s">
        <v>183</v>
      </c>
      <c r="J379" s="62" t="s">
        <v>230</v>
      </c>
      <c r="K379" s="342">
        <f>VLOOKUP($I379,'3. Leistungswerte'!$A$8:$D$45,4,FALSE)</f>
        <v>0</v>
      </c>
      <c r="L379" s="103">
        <v>6936.65</v>
      </c>
      <c r="M379" s="62" t="e">
        <f t="shared" si="16"/>
        <v>#DIV/0!</v>
      </c>
      <c r="N379" s="63">
        <f>'2. SVS'!$C$50</f>
        <v>15</v>
      </c>
      <c r="O379" s="75" t="e">
        <f t="shared" si="19"/>
        <v>#DIV/0!</v>
      </c>
      <c r="P379" s="64"/>
      <c r="Q379" s="65"/>
    </row>
    <row r="380" spans="1:19" ht="24" customHeight="1">
      <c r="A380" s="62">
        <v>371</v>
      </c>
      <c r="B380" s="62" t="s">
        <v>449</v>
      </c>
      <c r="C380" s="62" t="s">
        <v>450</v>
      </c>
      <c r="D380" s="62" t="s">
        <v>224</v>
      </c>
      <c r="E380" s="62"/>
      <c r="F380" s="62" t="s">
        <v>453</v>
      </c>
      <c r="G380" s="62" t="s">
        <v>413</v>
      </c>
      <c r="H380" s="62">
        <v>12.66</v>
      </c>
      <c r="I380" s="343" t="s">
        <v>183</v>
      </c>
      <c r="J380" s="62" t="s">
        <v>230</v>
      </c>
      <c r="K380" s="342">
        <f>VLOOKUP($I380,'3. Leistungswerte'!$A$8:$D$45,4,FALSE)</f>
        <v>0</v>
      </c>
      <c r="L380" s="103">
        <v>2376.0300000000002</v>
      </c>
      <c r="M380" s="62" t="e">
        <f t="shared" si="16"/>
        <v>#DIV/0!</v>
      </c>
      <c r="N380" s="63">
        <f>'2. SVS'!$C$50</f>
        <v>15</v>
      </c>
      <c r="O380" s="75" t="e">
        <f t="shared" si="19"/>
        <v>#DIV/0!</v>
      </c>
      <c r="P380" s="64"/>
      <c r="Q380" s="65" t="s">
        <v>454</v>
      </c>
    </row>
    <row r="381" spans="1:19" ht="24" customHeight="1">
      <c r="A381" s="62">
        <v>372</v>
      </c>
      <c r="B381" s="62" t="s">
        <v>449</v>
      </c>
      <c r="C381" s="62" t="s">
        <v>450</v>
      </c>
      <c r="D381" s="62" t="s">
        <v>224</v>
      </c>
      <c r="E381" s="62"/>
      <c r="F381" s="62" t="s">
        <v>350</v>
      </c>
      <c r="G381" s="62" t="s">
        <v>226</v>
      </c>
      <c r="H381" s="62">
        <v>123.4</v>
      </c>
      <c r="I381" s="343" t="s">
        <v>183</v>
      </c>
      <c r="J381" s="62" t="s">
        <v>230</v>
      </c>
      <c r="K381" s="342">
        <f>VLOOKUP($I381,'3. Leistungswerte'!$A$8:$D$45,4,FALSE)</f>
        <v>0</v>
      </c>
      <c r="L381" s="103">
        <v>23159.71</v>
      </c>
      <c r="M381" s="62" t="e">
        <f t="shared" si="16"/>
        <v>#DIV/0!</v>
      </c>
      <c r="N381" s="63">
        <f>'2. SVS'!$C$50</f>
        <v>15</v>
      </c>
      <c r="O381" s="75" t="e">
        <f t="shared" si="19"/>
        <v>#DIV/0!</v>
      </c>
      <c r="P381" s="64">
        <v>123.4</v>
      </c>
      <c r="Q381" s="65" t="s">
        <v>455</v>
      </c>
    </row>
    <row r="382" spans="1:19" ht="24" customHeight="1">
      <c r="A382" s="62">
        <v>373</v>
      </c>
      <c r="B382" s="62" t="s">
        <v>449</v>
      </c>
      <c r="C382" s="62" t="s">
        <v>450</v>
      </c>
      <c r="D382" s="62" t="s">
        <v>224</v>
      </c>
      <c r="E382" s="62"/>
      <c r="F382" s="62" t="s">
        <v>367</v>
      </c>
      <c r="G382" s="62" t="s">
        <v>226</v>
      </c>
      <c r="H382" s="62">
        <v>7.75</v>
      </c>
      <c r="I382" s="343" t="s">
        <v>192</v>
      </c>
      <c r="J382" s="62" t="s">
        <v>236</v>
      </c>
      <c r="K382" s="342">
        <f>VLOOKUP($I382,'3. Leistungswerte'!$A$8:$D$45,4,FALSE)</f>
        <v>0</v>
      </c>
      <c r="L382" s="103">
        <v>85.25</v>
      </c>
      <c r="M382" s="62" t="e">
        <f t="shared" si="16"/>
        <v>#DIV/0!</v>
      </c>
      <c r="N382" s="63">
        <f>'2. SVS'!$C$50</f>
        <v>15</v>
      </c>
      <c r="O382" s="75" t="e">
        <f t="shared" si="19"/>
        <v>#DIV/0!</v>
      </c>
      <c r="P382" s="64">
        <v>7.75</v>
      </c>
      <c r="Q382" s="65"/>
    </row>
    <row r="383" spans="1:19" ht="24" customHeight="1">
      <c r="A383" s="62">
        <v>374</v>
      </c>
      <c r="B383" s="62" t="s">
        <v>449</v>
      </c>
      <c r="C383" s="62" t="s">
        <v>450</v>
      </c>
      <c r="D383" s="62" t="s">
        <v>224</v>
      </c>
      <c r="E383" s="62"/>
      <c r="F383" s="62" t="s">
        <v>362</v>
      </c>
      <c r="G383" s="62" t="s">
        <v>226</v>
      </c>
      <c r="H383" s="62">
        <v>9.7899999999999991</v>
      </c>
      <c r="I383" s="343" t="s">
        <v>146</v>
      </c>
      <c r="J383" s="62" t="s">
        <v>227</v>
      </c>
      <c r="K383" s="342">
        <f>VLOOKUP($I383,'3. Leistungswerte'!$A$8:$D$45,4,FALSE)</f>
        <v>0</v>
      </c>
      <c r="L383" s="103">
        <v>918.69</v>
      </c>
      <c r="M383" s="62" t="e">
        <f t="shared" si="16"/>
        <v>#DIV/0!</v>
      </c>
      <c r="N383" s="63">
        <f>'2. SVS'!$C$50</f>
        <v>15</v>
      </c>
      <c r="O383" s="75" t="e">
        <f t="shared" si="19"/>
        <v>#DIV/0!</v>
      </c>
      <c r="P383" s="64">
        <v>9.7899999999999991</v>
      </c>
      <c r="Q383" s="65"/>
    </row>
    <row r="384" spans="1:19" ht="24" customHeight="1">
      <c r="A384" s="62">
        <v>375</v>
      </c>
      <c r="B384" s="62" t="s">
        <v>449</v>
      </c>
      <c r="C384" s="62" t="s">
        <v>456</v>
      </c>
      <c r="D384" s="62" t="s">
        <v>224</v>
      </c>
      <c r="E384" s="62"/>
      <c r="F384" s="62" t="s">
        <v>228</v>
      </c>
      <c r="G384" s="62" t="s">
        <v>229</v>
      </c>
      <c r="H384" s="62">
        <v>54.76</v>
      </c>
      <c r="I384" s="343" t="s">
        <v>168</v>
      </c>
      <c r="J384" s="62" t="s">
        <v>230</v>
      </c>
      <c r="K384" s="342">
        <f>VLOOKUP($I384,'3. Leistungswerte'!$A$8:$D$45,4,FALSE)</f>
        <v>0</v>
      </c>
      <c r="L384" s="103">
        <v>10277.36</v>
      </c>
      <c r="M384" s="62" t="e">
        <f t="shared" si="16"/>
        <v>#DIV/0!</v>
      </c>
      <c r="N384" s="63">
        <f>'2. SVS'!$C$50</f>
        <v>15</v>
      </c>
      <c r="O384" s="75" t="e">
        <f t="shared" si="19"/>
        <v>#DIV/0!</v>
      </c>
      <c r="P384" s="64">
        <v>54.76</v>
      </c>
      <c r="Q384" s="65"/>
    </row>
    <row r="385" spans="1:17" ht="24" customHeight="1">
      <c r="A385" s="62">
        <v>376</v>
      </c>
      <c r="B385" s="62" t="s">
        <v>449</v>
      </c>
      <c r="C385" s="62" t="s">
        <v>456</v>
      </c>
      <c r="D385" s="62" t="s">
        <v>224</v>
      </c>
      <c r="E385" s="62"/>
      <c r="F385" s="62" t="s">
        <v>438</v>
      </c>
      <c r="G385" s="62" t="s">
        <v>413</v>
      </c>
      <c r="H385" s="62">
        <v>2.02</v>
      </c>
      <c r="I385" s="343" t="s">
        <v>603</v>
      </c>
      <c r="J385" s="62" t="s">
        <v>230</v>
      </c>
      <c r="K385" s="342">
        <f>VLOOKUP($I385,'3. Leistungswerte'!$A$8:$D$45,4,FALSE)</f>
        <v>0</v>
      </c>
      <c r="L385" s="103">
        <v>379.11</v>
      </c>
      <c r="M385" s="62" t="e">
        <f t="shared" si="16"/>
        <v>#DIV/0!</v>
      </c>
      <c r="N385" s="63">
        <f>'2. SVS'!$C$50</f>
        <v>15</v>
      </c>
      <c r="O385" s="75" t="e">
        <f t="shared" si="19"/>
        <v>#DIV/0!</v>
      </c>
      <c r="P385" s="64"/>
      <c r="Q385" s="65"/>
    </row>
    <row r="386" spans="1:17" ht="24" customHeight="1">
      <c r="A386" s="62">
        <v>377</v>
      </c>
      <c r="B386" s="62" t="s">
        <v>449</v>
      </c>
      <c r="C386" s="62" t="s">
        <v>456</v>
      </c>
      <c r="D386" s="62" t="s">
        <v>224</v>
      </c>
      <c r="E386" s="62"/>
      <c r="F386" s="62" t="s">
        <v>238</v>
      </c>
      <c r="G386" s="62" t="s">
        <v>413</v>
      </c>
      <c r="H386" s="62">
        <v>9.1</v>
      </c>
      <c r="I386" s="343" t="s">
        <v>603</v>
      </c>
      <c r="J386" s="62" t="s">
        <v>230</v>
      </c>
      <c r="K386" s="342">
        <f>VLOOKUP($I386,'3. Leistungswerte'!$A$8:$D$45,4,FALSE)</f>
        <v>0</v>
      </c>
      <c r="L386" s="103">
        <v>1707.89</v>
      </c>
      <c r="M386" s="62" t="e">
        <f t="shared" si="16"/>
        <v>#DIV/0!</v>
      </c>
      <c r="N386" s="63">
        <f>'2. SVS'!$C$50</f>
        <v>15</v>
      </c>
      <c r="O386" s="75" t="e">
        <f t="shared" si="19"/>
        <v>#DIV/0!</v>
      </c>
      <c r="P386" s="64"/>
      <c r="Q386" s="65"/>
    </row>
    <row r="387" spans="1:17" ht="24" customHeight="1">
      <c r="A387" s="62">
        <v>378</v>
      </c>
      <c r="B387" s="62" t="s">
        <v>449</v>
      </c>
      <c r="C387" s="62" t="s">
        <v>456</v>
      </c>
      <c r="D387" s="62" t="s">
        <v>224</v>
      </c>
      <c r="E387" s="62"/>
      <c r="F387" s="62" t="s">
        <v>239</v>
      </c>
      <c r="G387" s="62" t="s">
        <v>413</v>
      </c>
      <c r="H387" s="62">
        <v>11.89</v>
      </c>
      <c r="I387" s="343" t="s">
        <v>603</v>
      </c>
      <c r="J387" s="62" t="s">
        <v>230</v>
      </c>
      <c r="K387" s="342">
        <f>VLOOKUP($I387,'3. Leistungswerte'!$A$8:$D$45,4,FALSE)</f>
        <v>0</v>
      </c>
      <c r="L387" s="103">
        <v>2231.52</v>
      </c>
      <c r="M387" s="62" t="e">
        <f t="shared" si="16"/>
        <v>#DIV/0!</v>
      </c>
      <c r="N387" s="63">
        <f>'2. SVS'!$C$50</f>
        <v>15</v>
      </c>
      <c r="O387" s="75" t="e">
        <f t="shared" si="19"/>
        <v>#DIV/0!</v>
      </c>
      <c r="P387" s="64"/>
      <c r="Q387" s="65"/>
    </row>
    <row r="388" spans="1:17" ht="24" customHeight="1">
      <c r="A388" s="62">
        <v>379</v>
      </c>
      <c r="B388" s="62" t="s">
        <v>449</v>
      </c>
      <c r="C388" s="62" t="s">
        <v>456</v>
      </c>
      <c r="D388" s="62" t="s">
        <v>224</v>
      </c>
      <c r="E388" s="62">
        <v>18</v>
      </c>
      <c r="F388" s="62" t="s">
        <v>225</v>
      </c>
      <c r="G388" s="62" t="s">
        <v>288</v>
      </c>
      <c r="H388" s="62">
        <v>73.760000000000005</v>
      </c>
      <c r="I388" s="343" t="s">
        <v>152</v>
      </c>
      <c r="J388" s="62" t="s">
        <v>227</v>
      </c>
      <c r="K388" s="342">
        <f>VLOOKUP($I388,'3. Leistungswerte'!$A$8:$D$45,4,FALSE)</f>
        <v>0</v>
      </c>
      <c r="L388" s="103">
        <v>6921.64</v>
      </c>
      <c r="M388" s="62" t="e">
        <f t="shared" si="16"/>
        <v>#DIV/0!</v>
      </c>
      <c r="N388" s="63">
        <f>'2. SVS'!$C$50</f>
        <v>15</v>
      </c>
      <c r="O388" s="75" t="e">
        <f t="shared" si="19"/>
        <v>#DIV/0!</v>
      </c>
      <c r="P388" s="64">
        <v>73.760000000000005</v>
      </c>
      <c r="Q388" s="65" t="s">
        <v>439</v>
      </c>
    </row>
    <row r="389" spans="1:17" ht="24" customHeight="1">
      <c r="A389" s="62">
        <v>380</v>
      </c>
      <c r="B389" s="62" t="s">
        <v>449</v>
      </c>
      <c r="C389" s="62" t="s">
        <v>456</v>
      </c>
      <c r="D389" s="62" t="s">
        <v>224</v>
      </c>
      <c r="E389" s="62">
        <v>19</v>
      </c>
      <c r="F389" s="62" t="s">
        <v>225</v>
      </c>
      <c r="G389" s="62" t="s">
        <v>288</v>
      </c>
      <c r="H389" s="62">
        <v>48.49</v>
      </c>
      <c r="I389" s="343" t="s">
        <v>152</v>
      </c>
      <c r="J389" s="62" t="s">
        <v>227</v>
      </c>
      <c r="K389" s="342">
        <f>VLOOKUP($I389,'3. Leistungswerte'!$A$8:$D$45,4,FALSE)</f>
        <v>0</v>
      </c>
      <c r="L389" s="103">
        <v>4550.3</v>
      </c>
      <c r="M389" s="62" t="e">
        <f t="shared" si="16"/>
        <v>#DIV/0!</v>
      </c>
      <c r="N389" s="63">
        <f>'2. SVS'!$C$50</f>
        <v>15</v>
      </c>
      <c r="O389" s="75" t="e">
        <f t="shared" si="19"/>
        <v>#DIV/0!</v>
      </c>
      <c r="P389" s="64">
        <v>48.49</v>
      </c>
      <c r="Q389" s="65" t="s">
        <v>457</v>
      </c>
    </row>
    <row r="390" spans="1:17" ht="24" customHeight="1">
      <c r="A390" s="62">
        <v>381</v>
      </c>
      <c r="B390" s="62" t="s">
        <v>449</v>
      </c>
      <c r="C390" s="62" t="s">
        <v>456</v>
      </c>
      <c r="D390" s="62" t="s">
        <v>224</v>
      </c>
      <c r="E390" s="62">
        <v>20</v>
      </c>
      <c r="F390" s="62" t="s">
        <v>225</v>
      </c>
      <c r="G390" s="62" t="s">
        <v>288</v>
      </c>
      <c r="H390" s="62">
        <v>50.2</v>
      </c>
      <c r="I390" s="343" t="s">
        <v>152</v>
      </c>
      <c r="J390" s="62" t="s">
        <v>227</v>
      </c>
      <c r="K390" s="342">
        <f>VLOOKUP($I390,'3. Leistungswerte'!$A$8:$D$45,4,FALSE)</f>
        <v>0</v>
      </c>
      <c r="L390" s="103">
        <v>4710.7700000000004</v>
      </c>
      <c r="M390" s="62" t="e">
        <f t="shared" si="16"/>
        <v>#DIV/0!</v>
      </c>
      <c r="N390" s="63">
        <f>'2. SVS'!$C$50</f>
        <v>15</v>
      </c>
      <c r="O390" s="75" t="e">
        <f t="shared" si="19"/>
        <v>#DIV/0!</v>
      </c>
      <c r="P390" s="64">
        <v>50.2</v>
      </c>
      <c r="Q390" s="65" t="s">
        <v>457</v>
      </c>
    </row>
    <row r="391" spans="1:17" ht="24" customHeight="1">
      <c r="A391" s="62">
        <v>382</v>
      </c>
      <c r="B391" s="62" t="s">
        <v>449</v>
      </c>
      <c r="C391" s="62" t="s">
        <v>456</v>
      </c>
      <c r="D391" s="62" t="s">
        <v>224</v>
      </c>
      <c r="E391" s="62">
        <v>21</v>
      </c>
      <c r="F391" s="62" t="s">
        <v>225</v>
      </c>
      <c r="G391" s="62" t="s">
        <v>288</v>
      </c>
      <c r="H391" s="62">
        <v>50</v>
      </c>
      <c r="I391" s="343" t="s">
        <v>152</v>
      </c>
      <c r="J391" s="62" t="s">
        <v>227</v>
      </c>
      <c r="K391" s="342">
        <f>VLOOKUP($I391,'3. Leistungswerte'!$A$8:$D$45,4,FALSE)</f>
        <v>0</v>
      </c>
      <c r="L391" s="103">
        <v>4692</v>
      </c>
      <c r="M391" s="62" t="e">
        <f t="shared" si="16"/>
        <v>#DIV/0!</v>
      </c>
      <c r="N391" s="63">
        <f>'2. SVS'!$C$50</f>
        <v>15</v>
      </c>
      <c r="O391" s="75" t="e">
        <f t="shared" si="19"/>
        <v>#DIV/0!</v>
      </c>
      <c r="P391" s="64">
        <v>50</v>
      </c>
      <c r="Q391" s="65" t="s">
        <v>457</v>
      </c>
    </row>
    <row r="392" spans="1:17" ht="24" customHeight="1">
      <c r="A392" s="62">
        <v>383</v>
      </c>
      <c r="B392" s="62" t="s">
        <v>449</v>
      </c>
      <c r="C392" s="62" t="s">
        <v>456</v>
      </c>
      <c r="D392" s="62" t="s">
        <v>224</v>
      </c>
      <c r="E392" s="62"/>
      <c r="F392" s="62" t="s">
        <v>225</v>
      </c>
      <c r="G392" s="62" t="s">
        <v>288</v>
      </c>
      <c r="H392" s="62">
        <v>10.65</v>
      </c>
      <c r="I392" s="343" t="s">
        <v>152</v>
      </c>
      <c r="J392" s="62" t="s">
        <v>227</v>
      </c>
      <c r="K392" s="342">
        <f>VLOOKUP($I392,'3. Leistungswerte'!$A$8:$D$45,4,FALSE)</f>
        <v>0</v>
      </c>
      <c r="L392" s="103">
        <v>999.4</v>
      </c>
      <c r="M392" s="62" t="e">
        <f t="shared" si="16"/>
        <v>#DIV/0!</v>
      </c>
      <c r="N392" s="63">
        <f>'2. SVS'!$C$50</f>
        <v>15</v>
      </c>
      <c r="O392" s="75" t="e">
        <f t="shared" si="19"/>
        <v>#DIV/0!</v>
      </c>
      <c r="P392" s="64">
        <v>10.65</v>
      </c>
      <c r="Q392" s="65"/>
    </row>
    <row r="393" spans="1:17" ht="24" customHeight="1">
      <c r="A393" s="62">
        <v>384</v>
      </c>
      <c r="B393" s="62" t="s">
        <v>449</v>
      </c>
      <c r="C393" s="62" t="s">
        <v>425</v>
      </c>
      <c r="D393" s="62" t="s">
        <v>224</v>
      </c>
      <c r="E393" s="62"/>
      <c r="F393" s="62" t="s">
        <v>348</v>
      </c>
      <c r="G393" s="62" t="s">
        <v>357</v>
      </c>
      <c r="H393" s="62">
        <v>5.26</v>
      </c>
      <c r="I393" s="343" t="s">
        <v>168</v>
      </c>
      <c r="J393" s="62" t="s">
        <v>230</v>
      </c>
      <c r="K393" s="342">
        <f>VLOOKUP($I393,'3. Leistungswerte'!$A$8:$D$45,4,FALSE)</f>
        <v>0</v>
      </c>
      <c r="L393" s="103">
        <v>987.2</v>
      </c>
      <c r="M393" s="62" t="e">
        <f t="shared" si="16"/>
        <v>#DIV/0!</v>
      </c>
      <c r="N393" s="63">
        <f>'2. SVS'!$C$50</f>
        <v>15</v>
      </c>
      <c r="O393" s="75" t="e">
        <f t="shared" si="19"/>
        <v>#DIV/0!</v>
      </c>
      <c r="P393" s="64"/>
      <c r="Q393" s="65"/>
    </row>
    <row r="394" spans="1:17" ht="24" customHeight="1">
      <c r="A394" s="62">
        <v>385</v>
      </c>
      <c r="B394" s="62" t="s">
        <v>449</v>
      </c>
      <c r="C394" s="62" t="s">
        <v>425</v>
      </c>
      <c r="D394" s="62" t="s">
        <v>224</v>
      </c>
      <c r="E394" s="62"/>
      <c r="F394" s="62" t="s">
        <v>295</v>
      </c>
      <c r="G394" s="62" t="s">
        <v>229</v>
      </c>
      <c r="H394" s="62">
        <v>129.5</v>
      </c>
      <c r="I394" s="343" t="s">
        <v>168</v>
      </c>
      <c r="J394" s="62" t="s">
        <v>230</v>
      </c>
      <c r="K394" s="342">
        <f>VLOOKUP($I394,'3. Leistungswerte'!$A$8:$D$45,4,FALSE)</f>
        <v>0</v>
      </c>
      <c r="L394" s="103">
        <v>24304.560000000001</v>
      </c>
      <c r="M394" s="62" t="e">
        <f t="shared" si="16"/>
        <v>#DIV/0!</v>
      </c>
      <c r="N394" s="63">
        <f>'2. SVS'!$C$50</f>
        <v>15</v>
      </c>
      <c r="O394" s="75" t="e">
        <f t="shared" si="19"/>
        <v>#DIV/0!</v>
      </c>
      <c r="P394" s="64">
        <v>129.5</v>
      </c>
      <c r="Q394" s="65" t="s">
        <v>458</v>
      </c>
    </row>
    <row r="395" spans="1:17" ht="24" customHeight="1">
      <c r="A395" s="62">
        <v>386</v>
      </c>
      <c r="B395" s="62" t="s">
        <v>449</v>
      </c>
      <c r="C395" s="62" t="s">
        <v>425</v>
      </c>
      <c r="D395" s="62" t="s">
        <v>224</v>
      </c>
      <c r="E395" s="62">
        <v>1</v>
      </c>
      <c r="F395" s="62" t="s">
        <v>225</v>
      </c>
      <c r="G395" s="62" t="s">
        <v>226</v>
      </c>
      <c r="H395" s="62">
        <v>51.62</v>
      </c>
      <c r="I395" s="343" t="s">
        <v>152</v>
      </c>
      <c r="J395" s="62" t="s">
        <v>227</v>
      </c>
      <c r="K395" s="342">
        <f>VLOOKUP($I395,'3. Leistungswerte'!$A$8:$D$45,4,FALSE)</f>
        <v>0</v>
      </c>
      <c r="L395" s="103">
        <v>4844.0200000000004</v>
      </c>
      <c r="M395" s="62" t="e">
        <f t="shared" ref="M395:M458" si="20">L395/K395</f>
        <v>#DIV/0!</v>
      </c>
      <c r="N395" s="63">
        <f>'2. SVS'!$C$50</f>
        <v>15</v>
      </c>
      <c r="O395" s="75" t="e">
        <f t="shared" si="19"/>
        <v>#DIV/0!</v>
      </c>
      <c r="P395" s="64">
        <v>51.62</v>
      </c>
      <c r="Q395" s="65"/>
    </row>
    <row r="396" spans="1:17" ht="24" customHeight="1">
      <c r="A396" s="62">
        <v>387</v>
      </c>
      <c r="B396" s="62" t="s">
        <v>449</v>
      </c>
      <c r="C396" s="62" t="s">
        <v>425</v>
      </c>
      <c r="D396" s="62" t="s">
        <v>224</v>
      </c>
      <c r="E396" s="62">
        <v>2</v>
      </c>
      <c r="F396" s="62" t="s">
        <v>225</v>
      </c>
      <c r="G396" s="62" t="s">
        <v>226</v>
      </c>
      <c r="H396" s="62">
        <v>51.61</v>
      </c>
      <c r="I396" s="343" t="s">
        <v>152</v>
      </c>
      <c r="J396" s="62" t="s">
        <v>227</v>
      </c>
      <c r="K396" s="342">
        <f>VLOOKUP($I396,'3. Leistungswerte'!$A$8:$D$45,4,FALSE)</f>
        <v>0</v>
      </c>
      <c r="L396" s="103">
        <v>4843.08</v>
      </c>
      <c r="M396" s="62" t="e">
        <f t="shared" si="20"/>
        <v>#DIV/0!</v>
      </c>
      <c r="N396" s="63">
        <f>'2. SVS'!$C$50</f>
        <v>15</v>
      </c>
      <c r="O396" s="75" t="e">
        <f t="shared" si="19"/>
        <v>#DIV/0!</v>
      </c>
      <c r="P396" s="64">
        <v>51.61</v>
      </c>
      <c r="Q396" s="65"/>
    </row>
    <row r="397" spans="1:17" ht="24" customHeight="1">
      <c r="A397" s="62">
        <v>388</v>
      </c>
      <c r="B397" s="62" t="s">
        <v>449</v>
      </c>
      <c r="C397" s="62" t="s">
        <v>425</v>
      </c>
      <c r="D397" s="62" t="s">
        <v>224</v>
      </c>
      <c r="E397" s="62">
        <v>3</v>
      </c>
      <c r="F397" s="62" t="s">
        <v>261</v>
      </c>
      <c r="G397" s="62" t="s">
        <v>226</v>
      </c>
      <c r="H397" s="62">
        <v>24.99</v>
      </c>
      <c r="I397" s="343" t="s">
        <v>146</v>
      </c>
      <c r="J397" s="62" t="s">
        <v>227</v>
      </c>
      <c r="K397" s="342">
        <f>VLOOKUP($I397,'3. Leistungswerte'!$A$8:$D$45,4,FALSE)</f>
        <v>0</v>
      </c>
      <c r="L397" s="103">
        <v>2345.06</v>
      </c>
      <c r="M397" s="62" t="e">
        <f t="shared" si="20"/>
        <v>#DIV/0!</v>
      </c>
      <c r="N397" s="63">
        <f>'2. SVS'!$C$50</f>
        <v>15</v>
      </c>
      <c r="O397" s="75" t="e">
        <f t="shared" si="19"/>
        <v>#DIV/0!</v>
      </c>
      <c r="P397" s="64">
        <v>24.99</v>
      </c>
      <c r="Q397" s="65"/>
    </row>
    <row r="398" spans="1:17" ht="24" customHeight="1">
      <c r="A398" s="62">
        <v>389</v>
      </c>
      <c r="B398" s="62" t="s">
        <v>449</v>
      </c>
      <c r="C398" s="62" t="s">
        <v>425</v>
      </c>
      <c r="D398" s="62" t="s">
        <v>224</v>
      </c>
      <c r="E398" s="62">
        <v>4</v>
      </c>
      <c r="F398" s="62" t="s">
        <v>234</v>
      </c>
      <c r="G398" s="62" t="s">
        <v>226</v>
      </c>
      <c r="H398" s="62">
        <v>24.99</v>
      </c>
      <c r="I398" s="343" t="s">
        <v>146</v>
      </c>
      <c r="J398" s="62" t="s">
        <v>227</v>
      </c>
      <c r="K398" s="342">
        <f>VLOOKUP($I398,'3. Leistungswerte'!$A$8:$D$45,4,FALSE)</f>
        <v>0</v>
      </c>
      <c r="L398" s="103">
        <v>2345.06</v>
      </c>
      <c r="M398" s="62" t="e">
        <f t="shared" si="20"/>
        <v>#DIV/0!</v>
      </c>
      <c r="N398" s="63">
        <f>'2. SVS'!$C$50</f>
        <v>15</v>
      </c>
      <c r="O398" s="75" t="e">
        <f t="shared" si="19"/>
        <v>#DIV/0!</v>
      </c>
      <c r="P398" s="64">
        <v>24.99</v>
      </c>
      <c r="Q398" s="65"/>
    </row>
    <row r="399" spans="1:17" ht="24" customHeight="1">
      <c r="A399" s="62">
        <v>390</v>
      </c>
      <c r="B399" s="62" t="s">
        <v>449</v>
      </c>
      <c r="C399" s="62" t="s">
        <v>425</v>
      </c>
      <c r="D399" s="62" t="s">
        <v>224</v>
      </c>
      <c r="E399" s="62">
        <v>5</v>
      </c>
      <c r="F399" s="62" t="s">
        <v>459</v>
      </c>
      <c r="G399" s="62" t="s">
        <v>226</v>
      </c>
      <c r="H399" s="62">
        <v>39.6</v>
      </c>
      <c r="I399" s="343" t="s">
        <v>152</v>
      </c>
      <c r="J399" s="62" t="s">
        <v>227</v>
      </c>
      <c r="K399" s="342">
        <f>VLOOKUP($I399,'3. Leistungswerte'!$A$8:$D$45,4,FALSE)</f>
        <v>0</v>
      </c>
      <c r="L399" s="103">
        <v>3716.06</v>
      </c>
      <c r="M399" s="62" t="e">
        <f t="shared" si="20"/>
        <v>#DIV/0!</v>
      </c>
      <c r="N399" s="63">
        <f>'2. SVS'!$C$50</f>
        <v>15</v>
      </c>
      <c r="O399" s="75" t="e">
        <f t="shared" si="19"/>
        <v>#DIV/0!</v>
      </c>
      <c r="P399" s="64">
        <v>39.6</v>
      </c>
      <c r="Q399" s="65"/>
    </row>
    <row r="400" spans="1:17" ht="24" customHeight="1">
      <c r="A400" s="62">
        <v>391</v>
      </c>
      <c r="B400" s="62" t="s">
        <v>449</v>
      </c>
      <c r="C400" s="62" t="s">
        <v>425</v>
      </c>
      <c r="D400" s="62" t="s">
        <v>224</v>
      </c>
      <c r="E400" s="62"/>
      <c r="F400" s="62" t="s">
        <v>358</v>
      </c>
      <c r="G400" s="62" t="s">
        <v>460</v>
      </c>
      <c r="H400" s="62">
        <v>39.99</v>
      </c>
      <c r="I400" s="343" t="s">
        <v>180</v>
      </c>
      <c r="J400" s="62" t="s">
        <v>227</v>
      </c>
      <c r="K400" s="342">
        <f>VLOOKUP($I400,'3. Leistungswerte'!$A$8:$D$45,4,FALSE)</f>
        <v>0</v>
      </c>
      <c r="L400" s="103" t="s">
        <v>461</v>
      </c>
      <c r="M400" s="62" t="e">
        <f t="shared" si="20"/>
        <v>#DIV/0!</v>
      </c>
      <c r="N400" s="63">
        <f>'2. SVS'!$C$50</f>
        <v>15</v>
      </c>
      <c r="O400" s="75" t="e">
        <f t="shared" si="19"/>
        <v>#DIV/0!</v>
      </c>
      <c r="P400" s="64"/>
      <c r="Q400" s="65"/>
    </row>
    <row r="401" spans="1:17" ht="24" customHeight="1">
      <c r="A401" s="62">
        <v>392</v>
      </c>
      <c r="B401" s="62" t="s">
        <v>449</v>
      </c>
      <c r="C401" s="62" t="s">
        <v>425</v>
      </c>
      <c r="D401" s="62" t="s">
        <v>224</v>
      </c>
      <c r="E401" s="62"/>
      <c r="F401" s="62" t="s">
        <v>423</v>
      </c>
      <c r="G401" s="62" t="s">
        <v>229</v>
      </c>
      <c r="H401" s="62">
        <v>9.84</v>
      </c>
      <c r="I401" s="343" t="s">
        <v>199</v>
      </c>
      <c r="J401" s="62" t="s">
        <v>248</v>
      </c>
      <c r="K401" s="342">
        <f>VLOOKUP($I401,'3. Leistungswerte'!$A$8:$D$45,4,FALSE)</f>
        <v>0</v>
      </c>
      <c r="L401" s="103">
        <v>0</v>
      </c>
      <c r="M401" s="62">
        <v>0</v>
      </c>
      <c r="N401" s="63">
        <f>'2. SVS'!$C$50</f>
        <v>15</v>
      </c>
      <c r="O401" s="75">
        <f t="shared" si="19"/>
        <v>0</v>
      </c>
      <c r="P401" s="64"/>
      <c r="Q401" s="65"/>
    </row>
    <row r="402" spans="1:17" ht="24" customHeight="1">
      <c r="A402" s="62">
        <v>393</v>
      </c>
      <c r="B402" s="62" t="s">
        <v>449</v>
      </c>
      <c r="C402" s="62" t="s">
        <v>425</v>
      </c>
      <c r="D402" s="62" t="s">
        <v>224</v>
      </c>
      <c r="E402" s="62"/>
      <c r="F402" s="62" t="s">
        <v>247</v>
      </c>
      <c r="G402" s="62" t="s">
        <v>229</v>
      </c>
      <c r="H402" s="62">
        <v>4.5999999999999996</v>
      </c>
      <c r="I402" s="343" t="s">
        <v>199</v>
      </c>
      <c r="J402" s="62" t="s">
        <v>248</v>
      </c>
      <c r="K402" s="342">
        <f>VLOOKUP($I402,'3. Leistungswerte'!$A$8:$D$45,4,FALSE)</f>
        <v>0</v>
      </c>
      <c r="L402" s="103">
        <v>0</v>
      </c>
      <c r="M402" s="62">
        <v>0</v>
      </c>
      <c r="N402" s="63">
        <f>'2. SVS'!$C$50</f>
        <v>15</v>
      </c>
      <c r="O402" s="75">
        <v>0</v>
      </c>
      <c r="P402" s="64"/>
      <c r="Q402" s="65"/>
    </row>
    <row r="403" spans="1:17" ht="24" customHeight="1">
      <c r="A403" s="62">
        <v>394</v>
      </c>
      <c r="B403" s="62" t="s">
        <v>449</v>
      </c>
      <c r="C403" s="62" t="s">
        <v>425</v>
      </c>
      <c r="D403" s="62" t="s">
        <v>224</v>
      </c>
      <c r="E403" s="62"/>
      <c r="F403" s="62" t="s">
        <v>240</v>
      </c>
      <c r="G403" s="62" t="s">
        <v>229</v>
      </c>
      <c r="H403" s="62">
        <v>4.2300000000000004</v>
      </c>
      <c r="I403" s="343" t="s">
        <v>603</v>
      </c>
      <c r="J403" s="62" t="s">
        <v>230</v>
      </c>
      <c r="K403" s="342">
        <f>VLOOKUP($I403,'3. Leistungswerte'!$A$8:$D$45,4,FALSE)</f>
        <v>0</v>
      </c>
      <c r="L403" s="103">
        <v>793.89</v>
      </c>
      <c r="M403" s="62" t="e">
        <f t="shared" si="20"/>
        <v>#DIV/0!</v>
      </c>
      <c r="N403" s="63">
        <f>'2. SVS'!$C$50</f>
        <v>15</v>
      </c>
      <c r="O403" s="75" t="e">
        <f t="shared" si="19"/>
        <v>#DIV/0!</v>
      </c>
      <c r="P403" s="64">
        <v>4.2300000000000004</v>
      </c>
      <c r="Q403" s="65"/>
    </row>
    <row r="404" spans="1:17" ht="24" customHeight="1">
      <c r="A404" s="62">
        <v>395</v>
      </c>
      <c r="B404" s="62" t="s">
        <v>449</v>
      </c>
      <c r="C404" s="62" t="s">
        <v>425</v>
      </c>
      <c r="D404" s="62" t="s">
        <v>224</v>
      </c>
      <c r="E404" s="62"/>
      <c r="F404" s="62" t="s">
        <v>307</v>
      </c>
      <c r="G404" s="62" t="s">
        <v>226</v>
      </c>
      <c r="H404" s="62">
        <v>1.54</v>
      </c>
      <c r="I404" s="343" t="s">
        <v>168</v>
      </c>
      <c r="J404" s="62" t="s">
        <v>230</v>
      </c>
      <c r="K404" s="342">
        <f>VLOOKUP($I404,'3. Leistungswerte'!$A$8:$D$45,4,FALSE)</f>
        <v>0</v>
      </c>
      <c r="L404" s="103">
        <v>289.02999999999997</v>
      </c>
      <c r="M404" s="62" t="e">
        <f t="shared" si="20"/>
        <v>#DIV/0!</v>
      </c>
      <c r="N404" s="63">
        <f>'2. SVS'!$C$50</f>
        <v>15</v>
      </c>
      <c r="O404" s="75" t="e">
        <f t="shared" ref="O404:O435" si="21">N404*M404</f>
        <v>#DIV/0!</v>
      </c>
      <c r="P404" s="64">
        <v>1.54</v>
      </c>
      <c r="Q404" s="65" t="s">
        <v>462</v>
      </c>
    </row>
    <row r="405" spans="1:17" ht="24" customHeight="1">
      <c r="A405" s="62">
        <v>396</v>
      </c>
      <c r="B405" s="62" t="s">
        <v>449</v>
      </c>
      <c r="C405" s="62" t="s">
        <v>425</v>
      </c>
      <c r="D405" s="62" t="s">
        <v>224</v>
      </c>
      <c r="E405" s="62">
        <v>10</v>
      </c>
      <c r="F405" s="62" t="s">
        <v>463</v>
      </c>
      <c r="G405" s="62" t="s">
        <v>418</v>
      </c>
      <c r="H405" s="62">
        <v>60.4</v>
      </c>
      <c r="I405" s="343" t="s">
        <v>152</v>
      </c>
      <c r="J405" s="62" t="s">
        <v>227</v>
      </c>
      <c r="K405" s="342">
        <f>VLOOKUP($I405,'3. Leistungswerte'!$A$8:$D$45,4,FALSE)</f>
        <v>0</v>
      </c>
      <c r="L405" s="103">
        <v>5667.94</v>
      </c>
      <c r="M405" s="62" t="e">
        <f t="shared" si="20"/>
        <v>#DIV/0!</v>
      </c>
      <c r="N405" s="63">
        <f>'2. SVS'!$C$50</f>
        <v>15</v>
      </c>
      <c r="O405" s="75" t="e">
        <f t="shared" si="21"/>
        <v>#DIV/0!</v>
      </c>
      <c r="P405" s="64"/>
      <c r="Q405" s="65"/>
    </row>
    <row r="406" spans="1:17" ht="24" customHeight="1">
      <c r="A406" s="62">
        <v>397</v>
      </c>
      <c r="B406" s="62" t="s">
        <v>449</v>
      </c>
      <c r="C406" s="62" t="s">
        <v>425</v>
      </c>
      <c r="D406" s="62" t="s">
        <v>224</v>
      </c>
      <c r="E406" s="62"/>
      <c r="F406" s="62" t="s">
        <v>367</v>
      </c>
      <c r="G406" s="62" t="s">
        <v>288</v>
      </c>
      <c r="H406" s="62">
        <v>8.35</v>
      </c>
      <c r="I406" s="343" t="s">
        <v>192</v>
      </c>
      <c r="J406" s="62" t="s">
        <v>236</v>
      </c>
      <c r="K406" s="342">
        <f>VLOOKUP($I406,'3. Leistungswerte'!$A$8:$D$45,4,FALSE)</f>
        <v>0</v>
      </c>
      <c r="L406" s="103">
        <v>91.85</v>
      </c>
      <c r="M406" s="62" t="e">
        <f t="shared" si="20"/>
        <v>#DIV/0!</v>
      </c>
      <c r="N406" s="63">
        <f>'2. SVS'!$C$50</f>
        <v>15</v>
      </c>
      <c r="O406" s="75" t="e">
        <f t="shared" si="21"/>
        <v>#DIV/0!</v>
      </c>
      <c r="P406" s="64">
        <v>8.35</v>
      </c>
      <c r="Q406" s="65"/>
    </row>
    <row r="407" spans="1:17" ht="24" customHeight="1">
      <c r="A407" s="62">
        <v>398</v>
      </c>
      <c r="B407" s="62" t="s">
        <v>449</v>
      </c>
      <c r="C407" s="62" t="s">
        <v>425</v>
      </c>
      <c r="D407" s="62" t="s">
        <v>224</v>
      </c>
      <c r="E407" s="62"/>
      <c r="F407" s="62" t="s">
        <v>464</v>
      </c>
      <c r="G407" s="62" t="s">
        <v>288</v>
      </c>
      <c r="H407" s="62">
        <v>51.53</v>
      </c>
      <c r="I407" s="343" t="s">
        <v>152</v>
      </c>
      <c r="J407" s="62" t="s">
        <v>227</v>
      </c>
      <c r="K407" s="342">
        <f>VLOOKUP($I407,'3. Leistungswerte'!$A$8:$D$45,4,FALSE)</f>
        <v>0</v>
      </c>
      <c r="L407" s="103">
        <v>4835.58</v>
      </c>
      <c r="M407" s="62" t="e">
        <f t="shared" si="20"/>
        <v>#DIV/0!</v>
      </c>
      <c r="N407" s="63">
        <f>'2. SVS'!$C$50</f>
        <v>15</v>
      </c>
      <c r="O407" s="75" t="e">
        <f t="shared" si="21"/>
        <v>#DIV/0!</v>
      </c>
      <c r="P407" s="64">
        <v>51.53</v>
      </c>
      <c r="Q407" s="65"/>
    </row>
    <row r="408" spans="1:17" ht="24" customHeight="1">
      <c r="A408" s="62">
        <v>399</v>
      </c>
      <c r="B408" s="62" t="s">
        <v>449</v>
      </c>
      <c r="C408" s="62" t="s">
        <v>425</v>
      </c>
      <c r="D408" s="62" t="s">
        <v>224</v>
      </c>
      <c r="E408" s="62"/>
      <c r="F408" s="62" t="s">
        <v>367</v>
      </c>
      <c r="G408" s="62" t="s">
        <v>288</v>
      </c>
      <c r="H408" s="62">
        <v>15.82</v>
      </c>
      <c r="I408" s="343" t="s">
        <v>192</v>
      </c>
      <c r="J408" s="62" t="s">
        <v>236</v>
      </c>
      <c r="K408" s="342">
        <f>VLOOKUP($I408,'3. Leistungswerte'!$A$8:$D$45,4,FALSE)</f>
        <v>0</v>
      </c>
      <c r="L408" s="103">
        <v>174.02</v>
      </c>
      <c r="M408" s="62" t="e">
        <f t="shared" si="20"/>
        <v>#DIV/0!</v>
      </c>
      <c r="N408" s="63">
        <f>'2. SVS'!$C$50</f>
        <v>15</v>
      </c>
      <c r="O408" s="75" t="e">
        <f t="shared" si="21"/>
        <v>#DIV/0!</v>
      </c>
      <c r="P408" s="64">
        <v>15.82</v>
      </c>
      <c r="Q408" s="65"/>
    </row>
    <row r="409" spans="1:17" ht="24" customHeight="1">
      <c r="A409" s="62">
        <v>400</v>
      </c>
      <c r="B409" s="62" t="s">
        <v>449</v>
      </c>
      <c r="C409" s="62" t="s">
        <v>425</v>
      </c>
      <c r="D409" s="62" t="s">
        <v>224</v>
      </c>
      <c r="E409" s="62">
        <v>11</v>
      </c>
      <c r="F409" s="62" t="s">
        <v>465</v>
      </c>
      <c r="G409" s="62" t="s">
        <v>288</v>
      </c>
      <c r="H409" s="62">
        <v>56</v>
      </c>
      <c r="I409" s="343" t="s">
        <v>152</v>
      </c>
      <c r="J409" s="62" t="s">
        <v>227</v>
      </c>
      <c r="K409" s="342">
        <f>VLOOKUP($I409,'3. Leistungswerte'!$A$8:$D$45,4,FALSE)</f>
        <v>0</v>
      </c>
      <c r="L409" s="103">
        <v>5255.04</v>
      </c>
      <c r="M409" s="62" t="e">
        <f t="shared" si="20"/>
        <v>#DIV/0!</v>
      </c>
      <c r="N409" s="63">
        <f>'2. SVS'!$C$50</f>
        <v>15</v>
      </c>
      <c r="O409" s="75" t="e">
        <f t="shared" si="21"/>
        <v>#DIV/0!</v>
      </c>
      <c r="P409" s="64">
        <v>56</v>
      </c>
      <c r="Q409" s="65"/>
    </row>
    <row r="410" spans="1:17" ht="24" customHeight="1">
      <c r="A410" s="62">
        <v>401</v>
      </c>
      <c r="B410" s="62" t="s">
        <v>449</v>
      </c>
      <c r="C410" s="62" t="s">
        <v>425</v>
      </c>
      <c r="D410" s="62" t="s">
        <v>224</v>
      </c>
      <c r="E410" s="62"/>
      <c r="F410" s="62" t="s">
        <v>228</v>
      </c>
      <c r="G410" s="62" t="s">
        <v>229</v>
      </c>
      <c r="H410" s="62">
        <v>25.62</v>
      </c>
      <c r="I410" s="343" t="s">
        <v>168</v>
      </c>
      <c r="J410" s="62" t="s">
        <v>230</v>
      </c>
      <c r="K410" s="342">
        <f>VLOOKUP($I410,'3. Leistungswerte'!$A$8:$D$45,4,FALSE)</f>
        <v>0</v>
      </c>
      <c r="L410" s="103">
        <v>4808.3599999999997</v>
      </c>
      <c r="M410" s="62" t="e">
        <f t="shared" si="20"/>
        <v>#DIV/0!</v>
      </c>
      <c r="N410" s="63">
        <f>'2. SVS'!$C$50</f>
        <v>15</v>
      </c>
      <c r="O410" s="75" t="e">
        <f t="shared" si="21"/>
        <v>#DIV/0!</v>
      </c>
      <c r="P410" s="64">
        <v>25.62</v>
      </c>
      <c r="Q410" s="65"/>
    </row>
    <row r="411" spans="1:17" ht="24" customHeight="1">
      <c r="A411" s="62">
        <v>402</v>
      </c>
      <c r="B411" s="62" t="s">
        <v>449</v>
      </c>
      <c r="C411" s="62" t="s">
        <v>425</v>
      </c>
      <c r="D411" s="62" t="s">
        <v>224</v>
      </c>
      <c r="E411" s="62"/>
      <c r="F411" s="62" t="s">
        <v>238</v>
      </c>
      <c r="G411" s="62" t="s">
        <v>229</v>
      </c>
      <c r="H411" s="62">
        <v>11.99</v>
      </c>
      <c r="I411" s="343" t="s">
        <v>603</v>
      </c>
      <c r="J411" s="62" t="s">
        <v>230</v>
      </c>
      <c r="K411" s="342">
        <f>VLOOKUP($I411,'3. Leistungswerte'!$A$8:$D$45,4,FALSE)</f>
        <v>0</v>
      </c>
      <c r="L411" s="103">
        <v>2250.2800000000002</v>
      </c>
      <c r="M411" s="62" t="e">
        <f t="shared" si="20"/>
        <v>#DIV/0!</v>
      </c>
      <c r="N411" s="63">
        <f>'2. SVS'!$C$50</f>
        <v>15</v>
      </c>
      <c r="O411" s="75" t="e">
        <f t="shared" si="21"/>
        <v>#DIV/0!</v>
      </c>
      <c r="P411" s="64">
        <v>11.99</v>
      </c>
      <c r="Q411" s="65"/>
    </row>
    <row r="412" spans="1:17" ht="24" customHeight="1">
      <c r="A412" s="62">
        <v>403</v>
      </c>
      <c r="B412" s="62" t="s">
        <v>449</v>
      </c>
      <c r="C412" s="62" t="s">
        <v>425</v>
      </c>
      <c r="D412" s="62" t="s">
        <v>224</v>
      </c>
      <c r="E412" s="62"/>
      <c r="F412" s="62" t="s">
        <v>239</v>
      </c>
      <c r="G412" s="62" t="s">
        <v>229</v>
      </c>
      <c r="H412" s="62">
        <v>11.99</v>
      </c>
      <c r="I412" s="343" t="s">
        <v>603</v>
      </c>
      <c r="J412" s="62" t="s">
        <v>230</v>
      </c>
      <c r="K412" s="342">
        <f>VLOOKUP($I412,'3. Leistungswerte'!$A$8:$D$45,4,FALSE)</f>
        <v>0</v>
      </c>
      <c r="L412" s="103">
        <v>2250.2800000000002</v>
      </c>
      <c r="M412" s="62" t="e">
        <f t="shared" si="20"/>
        <v>#DIV/0!</v>
      </c>
      <c r="N412" s="63">
        <f>'2. SVS'!$C$50</f>
        <v>15</v>
      </c>
      <c r="O412" s="75" t="e">
        <f t="shared" si="21"/>
        <v>#DIV/0!</v>
      </c>
      <c r="P412" s="64">
        <v>11.99</v>
      </c>
      <c r="Q412" s="65"/>
    </row>
    <row r="413" spans="1:17" ht="24" customHeight="1">
      <c r="A413" s="62">
        <v>404</v>
      </c>
      <c r="B413" s="62" t="s">
        <v>449</v>
      </c>
      <c r="C413" s="62" t="s">
        <v>425</v>
      </c>
      <c r="D413" s="62" t="s">
        <v>224</v>
      </c>
      <c r="E413" s="62"/>
      <c r="F413" s="62" t="s">
        <v>423</v>
      </c>
      <c r="G413" s="62" t="s">
        <v>326</v>
      </c>
      <c r="H413" s="62">
        <v>4.67</v>
      </c>
      <c r="I413" s="343" t="s">
        <v>192</v>
      </c>
      <c r="J413" s="62" t="s">
        <v>236</v>
      </c>
      <c r="K413" s="342">
        <f>VLOOKUP($I413,'3. Leistungswerte'!$A$8:$D$45,4,FALSE)</f>
        <v>0</v>
      </c>
      <c r="L413" s="103">
        <v>51.37</v>
      </c>
      <c r="M413" s="62" t="e">
        <f t="shared" si="20"/>
        <v>#DIV/0!</v>
      </c>
      <c r="N413" s="63">
        <f>'2. SVS'!$C$50</f>
        <v>15</v>
      </c>
      <c r="O413" s="75" t="e">
        <f t="shared" si="21"/>
        <v>#DIV/0!</v>
      </c>
      <c r="P413" s="64"/>
      <c r="Q413" s="65"/>
    </row>
    <row r="414" spans="1:17" ht="24" customHeight="1">
      <c r="A414" s="62">
        <v>405</v>
      </c>
      <c r="B414" s="62" t="s">
        <v>449</v>
      </c>
      <c r="C414" s="62" t="s">
        <v>425</v>
      </c>
      <c r="D414" s="62" t="s">
        <v>224</v>
      </c>
      <c r="E414" s="62"/>
      <c r="F414" s="62" t="s">
        <v>228</v>
      </c>
      <c r="G414" s="62" t="s">
        <v>229</v>
      </c>
      <c r="H414" s="62">
        <v>18.309999999999999</v>
      </c>
      <c r="I414" s="343" t="s">
        <v>168</v>
      </c>
      <c r="J414" s="62" t="s">
        <v>230</v>
      </c>
      <c r="K414" s="342">
        <f>VLOOKUP($I414,'3. Leistungswerte'!$A$8:$D$45,4,FALSE)</f>
        <v>0</v>
      </c>
      <c r="L414" s="103">
        <v>3436.42</v>
      </c>
      <c r="M414" s="62" t="e">
        <f t="shared" si="20"/>
        <v>#DIV/0!</v>
      </c>
      <c r="N414" s="63">
        <f>'2. SVS'!$C$50</f>
        <v>15</v>
      </c>
      <c r="O414" s="75" t="e">
        <f t="shared" si="21"/>
        <v>#DIV/0!</v>
      </c>
      <c r="P414" s="64">
        <v>18.309999999999999</v>
      </c>
      <c r="Q414" s="65"/>
    </row>
    <row r="415" spans="1:17" ht="24" customHeight="1">
      <c r="A415" s="62">
        <v>406</v>
      </c>
      <c r="B415" s="62" t="s">
        <v>449</v>
      </c>
      <c r="C415" s="62" t="s">
        <v>425</v>
      </c>
      <c r="D415" s="62" t="s">
        <v>241</v>
      </c>
      <c r="E415" s="62"/>
      <c r="F415" s="62" t="s">
        <v>242</v>
      </c>
      <c r="G415" s="62" t="s">
        <v>452</v>
      </c>
      <c r="H415" s="62">
        <v>9.49</v>
      </c>
      <c r="I415" s="343" t="s">
        <v>163</v>
      </c>
      <c r="J415" s="62" t="s">
        <v>230</v>
      </c>
      <c r="K415" s="342">
        <f>VLOOKUP($I415,'3. Leistungswerte'!$A$8:$D$45,4,FALSE)</f>
        <v>0</v>
      </c>
      <c r="L415" s="103">
        <v>1781.08</v>
      </c>
      <c r="M415" s="62" t="e">
        <f t="shared" si="20"/>
        <v>#DIV/0!</v>
      </c>
      <c r="N415" s="63">
        <f>'2. SVS'!$C$50</f>
        <v>15</v>
      </c>
      <c r="O415" s="75" t="e">
        <f t="shared" si="21"/>
        <v>#DIV/0!</v>
      </c>
      <c r="P415" s="64"/>
      <c r="Q415" s="65"/>
    </row>
    <row r="416" spans="1:17" ht="24" customHeight="1">
      <c r="A416" s="62">
        <v>407</v>
      </c>
      <c r="B416" s="62" t="s">
        <v>449</v>
      </c>
      <c r="C416" s="62" t="s">
        <v>425</v>
      </c>
      <c r="D416" s="62" t="s">
        <v>241</v>
      </c>
      <c r="E416" s="62"/>
      <c r="F416" s="62" t="s">
        <v>228</v>
      </c>
      <c r="G416" s="62" t="s">
        <v>226</v>
      </c>
      <c r="H416" s="62">
        <v>121.8</v>
      </c>
      <c r="I416" s="343" t="s">
        <v>168</v>
      </c>
      <c r="J416" s="62" t="s">
        <v>230</v>
      </c>
      <c r="K416" s="342">
        <f>VLOOKUP($I416,'3. Leistungswerte'!$A$8:$D$45,4,FALSE)</f>
        <v>0</v>
      </c>
      <c r="L416" s="103">
        <v>22859.42</v>
      </c>
      <c r="M416" s="62" t="e">
        <f t="shared" si="20"/>
        <v>#DIV/0!</v>
      </c>
      <c r="N416" s="63">
        <f>'2. SVS'!$C$50</f>
        <v>15</v>
      </c>
      <c r="O416" s="75" t="e">
        <f t="shared" si="21"/>
        <v>#DIV/0!</v>
      </c>
      <c r="P416" s="64">
        <v>121.8</v>
      </c>
      <c r="Q416" s="65"/>
    </row>
    <row r="417" spans="1:17" ht="24" customHeight="1">
      <c r="A417" s="62">
        <v>408</v>
      </c>
      <c r="B417" s="62" t="s">
        <v>449</v>
      </c>
      <c r="C417" s="62" t="s">
        <v>425</v>
      </c>
      <c r="D417" s="62" t="s">
        <v>241</v>
      </c>
      <c r="E417" s="62">
        <v>6</v>
      </c>
      <c r="F417" s="62" t="s">
        <v>225</v>
      </c>
      <c r="G417" s="62" t="s">
        <v>226</v>
      </c>
      <c r="H417" s="62">
        <v>51.36</v>
      </c>
      <c r="I417" s="343" t="s">
        <v>152</v>
      </c>
      <c r="J417" s="62" t="s">
        <v>227</v>
      </c>
      <c r="K417" s="342">
        <f>VLOOKUP($I417,'3. Leistungswerte'!$A$8:$D$45,4,FALSE)</f>
        <v>0</v>
      </c>
      <c r="L417" s="103">
        <v>4819.62</v>
      </c>
      <c r="M417" s="62" t="e">
        <f t="shared" si="20"/>
        <v>#DIV/0!</v>
      </c>
      <c r="N417" s="63">
        <f>'2. SVS'!$C$50</f>
        <v>15</v>
      </c>
      <c r="O417" s="75" t="e">
        <f t="shared" si="21"/>
        <v>#DIV/0!</v>
      </c>
      <c r="P417" s="64">
        <v>51.36</v>
      </c>
      <c r="Q417" s="65"/>
    </row>
    <row r="418" spans="1:17" ht="24" customHeight="1">
      <c r="A418" s="62">
        <v>409</v>
      </c>
      <c r="B418" s="62" t="s">
        <v>449</v>
      </c>
      <c r="C418" s="62" t="s">
        <v>425</v>
      </c>
      <c r="D418" s="62" t="s">
        <v>241</v>
      </c>
      <c r="E418" s="62">
        <v>7</v>
      </c>
      <c r="F418" s="62" t="s">
        <v>225</v>
      </c>
      <c r="G418" s="62" t="s">
        <v>226</v>
      </c>
      <c r="H418" s="62">
        <v>51.36</v>
      </c>
      <c r="I418" s="343" t="s">
        <v>152</v>
      </c>
      <c r="J418" s="62" t="s">
        <v>227</v>
      </c>
      <c r="K418" s="342">
        <f>VLOOKUP($I418,'3. Leistungswerte'!$A$8:$D$45,4,FALSE)</f>
        <v>0</v>
      </c>
      <c r="L418" s="103">
        <v>4819.62</v>
      </c>
      <c r="M418" s="62" t="e">
        <f t="shared" si="20"/>
        <v>#DIV/0!</v>
      </c>
      <c r="N418" s="63">
        <f>'2. SVS'!$C$50</f>
        <v>15</v>
      </c>
      <c r="O418" s="75" t="e">
        <f t="shared" si="21"/>
        <v>#DIV/0!</v>
      </c>
      <c r="P418" s="64">
        <v>51.36</v>
      </c>
      <c r="Q418" s="65"/>
    </row>
    <row r="419" spans="1:17" ht="24" customHeight="1">
      <c r="A419" s="62">
        <v>410</v>
      </c>
      <c r="B419" s="62" t="s">
        <v>449</v>
      </c>
      <c r="C419" s="62" t="s">
        <v>425</v>
      </c>
      <c r="D419" s="62" t="s">
        <v>241</v>
      </c>
      <c r="E419" s="62">
        <v>8</v>
      </c>
      <c r="F419" s="62" t="s">
        <v>225</v>
      </c>
      <c r="G419" s="62" t="s">
        <v>226</v>
      </c>
      <c r="H419" s="62">
        <v>51.36</v>
      </c>
      <c r="I419" s="343" t="s">
        <v>152</v>
      </c>
      <c r="J419" s="62" t="s">
        <v>227</v>
      </c>
      <c r="K419" s="342">
        <f>VLOOKUP($I419,'3. Leistungswerte'!$A$8:$D$45,4,FALSE)</f>
        <v>0</v>
      </c>
      <c r="L419" s="103">
        <v>4819.62</v>
      </c>
      <c r="M419" s="62" t="e">
        <f t="shared" si="20"/>
        <v>#DIV/0!</v>
      </c>
      <c r="N419" s="63">
        <f>'2. SVS'!$C$50</f>
        <v>15</v>
      </c>
      <c r="O419" s="75" t="e">
        <f t="shared" si="21"/>
        <v>#DIV/0!</v>
      </c>
      <c r="P419" s="64">
        <v>51.36</v>
      </c>
      <c r="Q419" s="65"/>
    </row>
    <row r="420" spans="1:17" ht="24" customHeight="1">
      <c r="A420" s="62">
        <v>411</v>
      </c>
      <c r="B420" s="62" t="s">
        <v>449</v>
      </c>
      <c r="C420" s="62" t="s">
        <v>425</v>
      </c>
      <c r="D420" s="62" t="s">
        <v>241</v>
      </c>
      <c r="E420" s="62">
        <v>9</v>
      </c>
      <c r="F420" s="62" t="s">
        <v>431</v>
      </c>
      <c r="G420" s="62" t="s">
        <v>226</v>
      </c>
      <c r="H420" s="62">
        <v>43.11</v>
      </c>
      <c r="I420" s="343" t="s">
        <v>152</v>
      </c>
      <c r="J420" s="62" t="s">
        <v>227</v>
      </c>
      <c r="K420" s="342">
        <f>VLOOKUP($I420,'3. Leistungswerte'!$A$8:$D$45,4,FALSE)</f>
        <v>0</v>
      </c>
      <c r="L420" s="103">
        <v>4045.44</v>
      </c>
      <c r="M420" s="62" t="e">
        <f t="shared" si="20"/>
        <v>#DIV/0!</v>
      </c>
      <c r="N420" s="63">
        <f>'2. SVS'!$C$50</f>
        <v>15</v>
      </c>
      <c r="O420" s="75" t="e">
        <f t="shared" si="21"/>
        <v>#DIV/0!</v>
      </c>
      <c r="P420" s="64">
        <v>43.11</v>
      </c>
      <c r="Q420" s="65"/>
    </row>
    <row r="421" spans="1:17" ht="24" customHeight="1">
      <c r="A421" s="62">
        <v>412</v>
      </c>
      <c r="B421" s="62" t="s">
        <v>449</v>
      </c>
      <c r="C421" s="62" t="s">
        <v>425</v>
      </c>
      <c r="D421" s="62" t="s">
        <v>241</v>
      </c>
      <c r="E421" s="62"/>
      <c r="F421" s="62" t="s">
        <v>240</v>
      </c>
      <c r="G421" s="62" t="s">
        <v>229</v>
      </c>
      <c r="H421" s="62">
        <v>4.22</v>
      </c>
      <c r="I421" s="343" t="s">
        <v>603</v>
      </c>
      <c r="J421" s="62" t="s">
        <v>230</v>
      </c>
      <c r="K421" s="342">
        <f>VLOOKUP($I421,'3. Leistungswerte'!$A$8:$D$45,4,FALSE)</f>
        <v>0</v>
      </c>
      <c r="L421" s="103">
        <v>792.01</v>
      </c>
      <c r="M421" s="62" t="e">
        <f t="shared" si="20"/>
        <v>#DIV/0!</v>
      </c>
      <c r="N421" s="63">
        <f>'2. SVS'!$C$50</f>
        <v>15</v>
      </c>
      <c r="O421" s="75" t="e">
        <f t="shared" si="21"/>
        <v>#DIV/0!</v>
      </c>
      <c r="P421" s="64">
        <v>4.22</v>
      </c>
      <c r="Q421" s="65"/>
    </row>
    <row r="422" spans="1:17" ht="24" customHeight="1">
      <c r="A422" s="62">
        <v>413</v>
      </c>
      <c r="B422" s="62" t="s">
        <v>449</v>
      </c>
      <c r="C422" s="62" t="s">
        <v>425</v>
      </c>
      <c r="D422" s="62" t="s">
        <v>241</v>
      </c>
      <c r="E422" s="62"/>
      <c r="F422" s="62" t="s">
        <v>238</v>
      </c>
      <c r="G422" s="62" t="s">
        <v>229</v>
      </c>
      <c r="H422" s="62">
        <v>6.81</v>
      </c>
      <c r="I422" s="343" t="s">
        <v>603</v>
      </c>
      <c r="J422" s="62" t="s">
        <v>230</v>
      </c>
      <c r="K422" s="342">
        <f>VLOOKUP($I422,'3. Leistungswerte'!$A$8:$D$45,4,FALSE)</f>
        <v>0</v>
      </c>
      <c r="L422" s="103">
        <v>1278.0999999999999</v>
      </c>
      <c r="M422" s="62" t="e">
        <f t="shared" si="20"/>
        <v>#DIV/0!</v>
      </c>
      <c r="N422" s="63">
        <f>'2. SVS'!$C$50</f>
        <v>15</v>
      </c>
      <c r="O422" s="75" t="e">
        <f t="shared" si="21"/>
        <v>#DIV/0!</v>
      </c>
      <c r="P422" s="64">
        <v>6.81</v>
      </c>
      <c r="Q422" s="65"/>
    </row>
    <row r="423" spans="1:17" ht="24" customHeight="1">
      <c r="A423" s="62">
        <v>414</v>
      </c>
      <c r="B423" s="62" t="s">
        <v>449</v>
      </c>
      <c r="C423" s="62" t="s">
        <v>425</v>
      </c>
      <c r="D423" s="62" t="s">
        <v>241</v>
      </c>
      <c r="E423" s="62"/>
      <c r="F423" s="62" t="s">
        <v>239</v>
      </c>
      <c r="G423" s="62" t="s">
        <v>229</v>
      </c>
      <c r="H423" s="62">
        <v>6.62</v>
      </c>
      <c r="I423" s="343" t="s">
        <v>603</v>
      </c>
      <c r="J423" s="62" t="s">
        <v>230</v>
      </c>
      <c r="K423" s="342">
        <f>VLOOKUP($I423,'3. Leistungswerte'!$A$8:$D$45,4,FALSE)</f>
        <v>0</v>
      </c>
      <c r="L423" s="103">
        <v>1242.44</v>
      </c>
      <c r="M423" s="62" t="e">
        <f t="shared" si="20"/>
        <v>#DIV/0!</v>
      </c>
      <c r="N423" s="63">
        <f>'2. SVS'!$C$50</f>
        <v>15</v>
      </c>
      <c r="O423" s="75" t="e">
        <f t="shared" si="21"/>
        <v>#DIV/0!</v>
      </c>
      <c r="P423" s="64">
        <v>6.62</v>
      </c>
      <c r="Q423" s="65"/>
    </row>
    <row r="424" spans="1:17" ht="24" customHeight="1">
      <c r="A424" s="62">
        <v>415</v>
      </c>
      <c r="B424" s="62" t="s">
        <v>449</v>
      </c>
      <c r="C424" s="62" t="s">
        <v>425</v>
      </c>
      <c r="D424" s="62" t="s">
        <v>241</v>
      </c>
      <c r="E424" s="62"/>
      <c r="F424" s="62" t="s">
        <v>466</v>
      </c>
      <c r="G424" s="62" t="s">
        <v>226</v>
      </c>
      <c r="H424" s="62">
        <v>27.7</v>
      </c>
      <c r="I424" s="343" t="s">
        <v>152</v>
      </c>
      <c r="J424" s="62" t="s">
        <v>227</v>
      </c>
      <c r="K424" s="342">
        <f>VLOOKUP($I424,'3. Leistungswerte'!$A$8:$D$45,4,FALSE)</f>
        <v>0</v>
      </c>
      <c r="L424" s="103">
        <v>2599.37</v>
      </c>
      <c r="M424" s="62" t="e">
        <f t="shared" si="20"/>
        <v>#DIV/0!</v>
      </c>
      <c r="N424" s="63">
        <f>'2. SVS'!$C$50</f>
        <v>15</v>
      </c>
      <c r="O424" s="75" t="e">
        <f t="shared" si="21"/>
        <v>#DIV/0!</v>
      </c>
      <c r="P424" s="64">
        <v>27.7</v>
      </c>
      <c r="Q424" s="65"/>
    </row>
    <row r="425" spans="1:17" ht="24" customHeight="1">
      <c r="A425" s="62">
        <v>416</v>
      </c>
      <c r="B425" s="62" t="s">
        <v>449</v>
      </c>
      <c r="C425" s="62" t="s">
        <v>425</v>
      </c>
      <c r="D425" s="62" t="s">
        <v>241</v>
      </c>
      <c r="E425" s="62">
        <v>14</v>
      </c>
      <c r="F425" s="62" t="s">
        <v>467</v>
      </c>
      <c r="G425" s="62" t="s">
        <v>226</v>
      </c>
      <c r="H425" s="62">
        <v>61.17</v>
      </c>
      <c r="I425" s="343" t="s">
        <v>152</v>
      </c>
      <c r="J425" s="62" t="s">
        <v>227</v>
      </c>
      <c r="K425" s="342">
        <f>VLOOKUP($I425,'3. Leistungswerte'!$A$8:$D$45,4,FALSE)</f>
        <v>0</v>
      </c>
      <c r="L425" s="103">
        <v>5740.19</v>
      </c>
      <c r="M425" s="62" t="e">
        <f t="shared" si="20"/>
        <v>#DIV/0!</v>
      </c>
      <c r="N425" s="63">
        <f>'2. SVS'!$C$50</f>
        <v>15</v>
      </c>
      <c r="O425" s="75" t="e">
        <f t="shared" si="21"/>
        <v>#DIV/0!</v>
      </c>
      <c r="P425" s="64">
        <v>61.17</v>
      </c>
      <c r="Q425" s="65"/>
    </row>
    <row r="426" spans="1:17" ht="24" customHeight="1">
      <c r="A426" s="62">
        <v>417</v>
      </c>
      <c r="B426" s="62" t="s">
        <v>449</v>
      </c>
      <c r="C426" s="62" t="s">
        <v>425</v>
      </c>
      <c r="D426" s="62" t="s">
        <v>241</v>
      </c>
      <c r="E426" s="62"/>
      <c r="F426" s="62" t="s">
        <v>306</v>
      </c>
      <c r="G426" s="62" t="s">
        <v>226</v>
      </c>
      <c r="H426" s="62">
        <v>14.77</v>
      </c>
      <c r="I426" s="343" t="s">
        <v>191</v>
      </c>
      <c r="J426" s="62" t="s">
        <v>275</v>
      </c>
      <c r="K426" s="342">
        <f>VLOOKUP($I426,'3. Leistungswerte'!$A$8:$D$45,4,FALSE)</f>
        <v>0</v>
      </c>
      <c r="L426" s="103">
        <v>578.69000000000005</v>
      </c>
      <c r="M426" s="62" t="e">
        <f t="shared" si="20"/>
        <v>#DIV/0!</v>
      </c>
      <c r="N426" s="63">
        <f>'2. SVS'!$C$50</f>
        <v>15</v>
      </c>
      <c r="O426" s="75" t="e">
        <f t="shared" si="21"/>
        <v>#DIV/0!</v>
      </c>
      <c r="P426" s="64">
        <v>14.77</v>
      </c>
      <c r="Q426" s="65"/>
    </row>
    <row r="427" spans="1:17" ht="24" customHeight="1">
      <c r="A427" s="62">
        <v>418</v>
      </c>
      <c r="B427" s="62" t="s">
        <v>449</v>
      </c>
      <c r="C427" s="62" t="s">
        <v>425</v>
      </c>
      <c r="D427" s="62" t="s">
        <v>241</v>
      </c>
      <c r="E427" s="62"/>
      <c r="F427" s="62" t="s">
        <v>468</v>
      </c>
      <c r="G427" s="62" t="s">
        <v>226</v>
      </c>
      <c r="H427" s="62">
        <v>7.93</v>
      </c>
      <c r="I427" s="343" t="s">
        <v>191</v>
      </c>
      <c r="J427" s="62" t="s">
        <v>275</v>
      </c>
      <c r="K427" s="342">
        <f>VLOOKUP($I427,'3. Leistungswerte'!$A$8:$D$45,4,FALSE)</f>
        <v>0</v>
      </c>
      <c r="L427" s="103">
        <v>310.7</v>
      </c>
      <c r="M427" s="62" t="e">
        <f t="shared" si="20"/>
        <v>#DIV/0!</v>
      </c>
      <c r="N427" s="63">
        <f>'2. SVS'!$C$50</f>
        <v>15</v>
      </c>
      <c r="O427" s="75" t="e">
        <f t="shared" si="21"/>
        <v>#DIV/0!</v>
      </c>
      <c r="P427" s="64">
        <v>7.93</v>
      </c>
      <c r="Q427" s="65"/>
    </row>
    <row r="428" spans="1:17" ht="24" customHeight="1">
      <c r="A428" s="62">
        <v>419</v>
      </c>
      <c r="B428" s="62" t="s">
        <v>449</v>
      </c>
      <c r="C428" s="62" t="s">
        <v>425</v>
      </c>
      <c r="D428" s="62" t="s">
        <v>241</v>
      </c>
      <c r="E428" s="62"/>
      <c r="F428" s="62" t="s">
        <v>247</v>
      </c>
      <c r="G428" s="62" t="s">
        <v>226</v>
      </c>
      <c r="H428" s="62">
        <v>4.68</v>
      </c>
      <c r="I428" s="343" t="s">
        <v>199</v>
      </c>
      <c r="J428" s="62" t="s">
        <v>248</v>
      </c>
      <c r="K428" s="342">
        <f>VLOOKUP($I428,'3. Leistungswerte'!$A$8:$D$45,4,FALSE)</f>
        <v>0</v>
      </c>
      <c r="L428" s="103">
        <v>0</v>
      </c>
      <c r="M428" s="62">
        <v>0</v>
      </c>
      <c r="N428" s="63">
        <f>'2. SVS'!$C$50</f>
        <v>15</v>
      </c>
      <c r="O428" s="75">
        <v>0</v>
      </c>
      <c r="P428" s="64"/>
      <c r="Q428" s="65"/>
    </row>
    <row r="429" spans="1:17" ht="24" customHeight="1">
      <c r="A429" s="62">
        <v>420</v>
      </c>
      <c r="B429" s="62" t="s">
        <v>449</v>
      </c>
      <c r="C429" s="62" t="s">
        <v>425</v>
      </c>
      <c r="D429" s="62" t="s">
        <v>241</v>
      </c>
      <c r="E429" s="62">
        <v>13</v>
      </c>
      <c r="F429" s="62" t="s">
        <v>469</v>
      </c>
      <c r="G429" s="62" t="s">
        <v>226</v>
      </c>
      <c r="H429" s="62">
        <v>51.98</v>
      </c>
      <c r="I429" s="343" t="s">
        <v>152</v>
      </c>
      <c r="J429" s="62" t="s">
        <v>227</v>
      </c>
      <c r="K429" s="342">
        <f>VLOOKUP($I429,'3. Leistungswerte'!$A$8:$D$45,4,FALSE)</f>
        <v>0</v>
      </c>
      <c r="L429" s="103">
        <v>4877.8</v>
      </c>
      <c r="M429" s="62" t="e">
        <f t="shared" si="20"/>
        <v>#DIV/0!</v>
      </c>
      <c r="N429" s="63">
        <f>'2. SVS'!$C$50</f>
        <v>15</v>
      </c>
      <c r="O429" s="75" t="e">
        <f t="shared" si="21"/>
        <v>#DIV/0!</v>
      </c>
      <c r="P429" s="64">
        <v>51.98</v>
      </c>
      <c r="Q429" s="65"/>
    </row>
    <row r="430" spans="1:17" ht="24" customHeight="1">
      <c r="A430" s="62">
        <v>421</v>
      </c>
      <c r="B430" s="62" t="s">
        <v>449</v>
      </c>
      <c r="C430" s="62" t="s">
        <v>425</v>
      </c>
      <c r="D430" s="62" t="s">
        <v>241</v>
      </c>
      <c r="E430" s="62">
        <v>12</v>
      </c>
      <c r="F430" s="62" t="s">
        <v>470</v>
      </c>
      <c r="G430" s="62" t="s">
        <v>226</v>
      </c>
      <c r="H430" s="62">
        <v>61</v>
      </c>
      <c r="I430" s="343" t="s">
        <v>152</v>
      </c>
      <c r="J430" s="62" t="s">
        <v>227</v>
      </c>
      <c r="K430" s="342">
        <f>VLOOKUP($I430,'3. Leistungswerte'!$A$8:$D$45,4,FALSE)</f>
        <v>0</v>
      </c>
      <c r="L430" s="103">
        <v>5724.24</v>
      </c>
      <c r="M430" s="62" t="e">
        <f t="shared" si="20"/>
        <v>#DIV/0!</v>
      </c>
      <c r="N430" s="63">
        <f>'2. SVS'!$C$50</f>
        <v>15</v>
      </c>
      <c r="O430" s="75" t="e">
        <f t="shared" si="21"/>
        <v>#DIV/0!</v>
      </c>
      <c r="P430" s="64">
        <v>61</v>
      </c>
      <c r="Q430" s="65"/>
    </row>
    <row r="431" spans="1:17" ht="24" customHeight="1">
      <c r="A431" s="62">
        <v>422</v>
      </c>
      <c r="B431" s="62" t="s">
        <v>449</v>
      </c>
      <c r="C431" s="62" t="s">
        <v>425</v>
      </c>
      <c r="D431" s="62" t="s">
        <v>241</v>
      </c>
      <c r="E431" s="62"/>
      <c r="F431" s="62" t="s">
        <v>471</v>
      </c>
      <c r="G431" s="62" t="s">
        <v>226</v>
      </c>
      <c r="H431" s="62">
        <v>25.12</v>
      </c>
      <c r="I431" s="343" t="s">
        <v>188</v>
      </c>
      <c r="J431" s="62" t="s">
        <v>227</v>
      </c>
      <c r="K431" s="342">
        <f>VLOOKUP($I431,'3. Leistungswerte'!$A$8:$D$45,4,FALSE)</f>
        <v>0</v>
      </c>
      <c r="L431" s="103">
        <v>2357.2600000000002</v>
      </c>
      <c r="M431" s="62" t="e">
        <f t="shared" si="20"/>
        <v>#DIV/0!</v>
      </c>
      <c r="N431" s="63">
        <f>'2. SVS'!$C$50</f>
        <v>15</v>
      </c>
      <c r="O431" s="75" t="e">
        <f t="shared" si="21"/>
        <v>#DIV/0!</v>
      </c>
      <c r="P431" s="64">
        <v>25.12</v>
      </c>
      <c r="Q431" s="65"/>
    </row>
    <row r="432" spans="1:17" ht="24" customHeight="1">
      <c r="A432" s="62">
        <v>423</v>
      </c>
      <c r="B432" s="62" t="s">
        <v>449</v>
      </c>
      <c r="C432" s="62" t="s">
        <v>420</v>
      </c>
      <c r="D432" s="62" t="s">
        <v>224</v>
      </c>
      <c r="E432" s="62"/>
      <c r="F432" s="62" t="s">
        <v>228</v>
      </c>
      <c r="G432" s="62" t="s">
        <v>229</v>
      </c>
      <c r="H432" s="62">
        <v>82</v>
      </c>
      <c r="I432" s="343" t="s">
        <v>168</v>
      </c>
      <c r="J432" s="62" t="s">
        <v>230</v>
      </c>
      <c r="K432" s="342">
        <f>VLOOKUP($I432,'3. Leistungswerte'!$A$8:$D$45,4,FALSE)</f>
        <v>0</v>
      </c>
      <c r="L432" s="103">
        <v>15389.76</v>
      </c>
      <c r="M432" s="62" t="e">
        <f t="shared" si="20"/>
        <v>#DIV/0!</v>
      </c>
      <c r="N432" s="63">
        <f>'2. SVS'!$C$50</f>
        <v>15</v>
      </c>
      <c r="O432" s="75" t="e">
        <f t="shared" si="21"/>
        <v>#DIV/0!</v>
      </c>
      <c r="P432" s="64">
        <v>82</v>
      </c>
      <c r="Q432" s="65"/>
    </row>
    <row r="433" spans="1:17" ht="24" customHeight="1">
      <c r="A433" s="62">
        <v>424</v>
      </c>
      <c r="B433" s="62" t="s">
        <v>449</v>
      </c>
      <c r="C433" s="62" t="s">
        <v>420</v>
      </c>
      <c r="D433" s="62" t="s">
        <v>224</v>
      </c>
      <c r="E433" s="62"/>
      <c r="F433" s="62" t="s">
        <v>341</v>
      </c>
      <c r="G433" s="62" t="s">
        <v>226</v>
      </c>
      <c r="H433" s="62">
        <v>19.010000000000002</v>
      </c>
      <c r="I433" s="343" t="s">
        <v>146</v>
      </c>
      <c r="J433" s="62" t="s">
        <v>227</v>
      </c>
      <c r="K433" s="342">
        <f>VLOOKUP($I433,'3. Leistungswerte'!$A$8:$D$45,4,FALSE)</f>
        <v>0</v>
      </c>
      <c r="L433" s="103">
        <v>1783.9</v>
      </c>
      <c r="M433" s="62" t="e">
        <f t="shared" si="20"/>
        <v>#DIV/0!</v>
      </c>
      <c r="N433" s="63">
        <f>'2. SVS'!$C$50</f>
        <v>15</v>
      </c>
      <c r="O433" s="75" t="e">
        <f t="shared" si="21"/>
        <v>#DIV/0!</v>
      </c>
      <c r="P433" s="64">
        <v>19.010000000000002</v>
      </c>
      <c r="Q433" s="65"/>
    </row>
    <row r="434" spans="1:17" ht="24" customHeight="1">
      <c r="A434" s="62">
        <v>425</v>
      </c>
      <c r="B434" s="62" t="s">
        <v>449</v>
      </c>
      <c r="C434" s="62" t="s">
        <v>420</v>
      </c>
      <c r="D434" s="62" t="s">
        <v>224</v>
      </c>
      <c r="E434" s="62"/>
      <c r="F434" s="62" t="s">
        <v>422</v>
      </c>
      <c r="G434" s="62" t="s">
        <v>226</v>
      </c>
      <c r="H434" s="62">
        <v>21.09</v>
      </c>
      <c r="I434" s="343" t="s">
        <v>146</v>
      </c>
      <c r="J434" s="62" t="s">
        <v>227</v>
      </c>
      <c r="K434" s="342">
        <f>VLOOKUP($I434,'3. Leistungswerte'!$A$8:$D$45,4,FALSE)</f>
        <v>0</v>
      </c>
      <c r="L434" s="103">
        <v>1979.09</v>
      </c>
      <c r="M434" s="62" t="e">
        <f t="shared" si="20"/>
        <v>#DIV/0!</v>
      </c>
      <c r="N434" s="63">
        <f>'2. SVS'!$C$50</f>
        <v>15</v>
      </c>
      <c r="O434" s="75" t="e">
        <f t="shared" si="21"/>
        <v>#DIV/0!</v>
      </c>
      <c r="P434" s="64">
        <v>21.09</v>
      </c>
      <c r="Q434" s="65"/>
    </row>
    <row r="435" spans="1:17" ht="24" customHeight="1">
      <c r="A435" s="62">
        <v>426</v>
      </c>
      <c r="B435" s="62" t="s">
        <v>449</v>
      </c>
      <c r="C435" s="62" t="s">
        <v>420</v>
      </c>
      <c r="D435" s="62" t="s">
        <v>224</v>
      </c>
      <c r="E435" s="62"/>
      <c r="F435" s="62" t="s">
        <v>421</v>
      </c>
      <c r="G435" s="62" t="s">
        <v>226</v>
      </c>
      <c r="H435" s="62">
        <v>21.09</v>
      </c>
      <c r="I435" s="343" t="s">
        <v>146</v>
      </c>
      <c r="J435" s="62" t="s">
        <v>227</v>
      </c>
      <c r="K435" s="342">
        <f>VLOOKUP($I435,'3. Leistungswerte'!$A$8:$D$45,4,FALSE)</f>
        <v>0</v>
      </c>
      <c r="L435" s="103">
        <v>1979.09</v>
      </c>
      <c r="M435" s="62" t="e">
        <f t="shared" si="20"/>
        <v>#DIV/0!</v>
      </c>
      <c r="N435" s="63">
        <f>'2. SVS'!$C$50</f>
        <v>15</v>
      </c>
      <c r="O435" s="75" t="e">
        <f t="shared" si="21"/>
        <v>#DIV/0!</v>
      </c>
      <c r="P435" s="64">
        <v>21.09</v>
      </c>
      <c r="Q435" s="65"/>
    </row>
    <row r="436" spans="1:17" ht="24" customHeight="1">
      <c r="A436" s="62">
        <v>427</v>
      </c>
      <c r="B436" s="62" t="s">
        <v>449</v>
      </c>
      <c r="C436" s="62" t="s">
        <v>420</v>
      </c>
      <c r="D436" s="62" t="s">
        <v>224</v>
      </c>
      <c r="E436" s="62"/>
      <c r="F436" s="62" t="s">
        <v>234</v>
      </c>
      <c r="G436" s="62" t="s">
        <v>226</v>
      </c>
      <c r="H436" s="62">
        <v>43.17</v>
      </c>
      <c r="I436" s="343" t="s">
        <v>146</v>
      </c>
      <c r="J436" s="62" t="s">
        <v>227</v>
      </c>
      <c r="K436" s="342">
        <f>VLOOKUP($I436,'3. Leistungswerte'!$A$8:$D$45,4,FALSE)</f>
        <v>0</v>
      </c>
      <c r="L436" s="103">
        <v>4051.07</v>
      </c>
      <c r="M436" s="62" t="e">
        <f t="shared" si="20"/>
        <v>#DIV/0!</v>
      </c>
      <c r="N436" s="63">
        <f>'2. SVS'!$C$50</f>
        <v>15</v>
      </c>
      <c r="O436" s="75" t="e">
        <f t="shared" ref="O436:O440" si="22">N436*M436</f>
        <v>#DIV/0!</v>
      </c>
      <c r="P436" s="64">
        <v>43.17</v>
      </c>
      <c r="Q436" s="65" t="s">
        <v>268</v>
      </c>
    </row>
    <row r="437" spans="1:17" ht="24" customHeight="1">
      <c r="A437" s="62">
        <v>428</v>
      </c>
      <c r="B437" s="62" t="s">
        <v>449</v>
      </c>
      <c r="C437" s="62" t="s">
        <v>420</v>
      </c>
      <c r="D437" s="62" t="s">
        <v>224</v>
      </c>
      <c r="E437" s="62"/>
      <c r="F437" s="62" t="s">
        <v>362</v>
      </c>
      <c r="G437" s="62" t="s">
        <v>418</v>
      </c>
      <c r="H437" s="62">
        <v>19.329999999999998</v>
      </c>
      <c r="I437" s="343" t="s">
        <v>146</v>
      </c>
      <c r="J437" s="62" t="s">
        <v>227</v>
      </c>
      <c r="K437" s="342">
        <f>VLOOKUP($I437,'3. Leistungswerte'!$A$8:$D$45,4,FALSE)</f>
        <v>0</v>
      </c>
      <c r="L437" s="103">
        <v>1813.93</v>
      </c>
      <c r="M437" s="62" t="e">
        <f t="shared" si="20"/>
        <v>#DIV/0!</v>
      </c>
      <c r="N437" s="63">
        <f>'2. SVS'!$C$50</f>
        <v>15</v>
      </c>
      <c r="O437" s="75" t="e">
        <f t="shared" si="22"/>
        <v>#DIV/0!</v>
      </c>
      <c r="P437" s="64"/>
      <c r="Q437" s="65"/>
    </row>
    <row r="438" spans="1:17" ht="24" customHeight="1">
      <c r="A438" s="62">
        <v>429</v>
      </c>
      <c r="B438" s="76" t="s">
        <v>449</v>
      </c>
      <c r="C438" s="76" t="s">
        <v>420</v>
      </c>
      <c r="D438" s="76" t="s">
        <v>224</v>
      </c>
      <c r="E438" s="76"/>
      <c r="F438" s="76" t="s">
        <v>255</v>
      </c>
      <c r="G438" s="76" t="s">
        <v>460</v>
      </c>
      <c r="H438" s="76">
        <v>28.57</v>
      </c>
      <c r="I438" s="345" t="s">
        <v>188</v>
      </c>
      <c r="J438" s="76" t="s">
        <v>227</v>
      </c>
      <c r="K438" s="342">
        <f>VLOOKUP($I438,'3. Leistungswerte'!$A$8:$D$45,4,FALSE)</f>
        <v>0</v>
      </c>
      <c r="L438" s="362">
        <v>2681.01</v>
      </c>
      <c r="M438" s="62" t="e">
        <f t="shared" si="20"/>
        <v>#DIV/0!</v>
      </c>
      <c r="N438" s="77">
        <f>'2. SVS'!$C$50</f>
        <v>15</v>
      </c>
      <c r="O438" s="78" t="e">
        <f t="shared" si="22"/>
        <v>#DIV/0!</v>
      </c>
      <c r="P438" s="79"/>
      <c r="Q438" s="80"/>
    </row>
    <row r="439" spans="1:17" ht="24" customHeight="1">
      <c r="A439" s="62">
        <v>430</v>
      </c>
      <c r="B439" s="62" t="s">
        <v>449</v>
      </c>
      <c r="C439" s="62" t="s">
        <v>604</v>
      </c>
      <c r="D439" s="62" t="s">
        <v>224</v>
      </c>
      <c r="E439" s="62"/>
      <c r="F439" s="62" t="s">
        <v>594</v>
      </c>
      <c r="G439" s="62" t="s">
        <v>400</v>
      </c>
      <c r="H439" s="250">
        <v>60</v>
      </c>
      <c r="I439" s="343" t="s">
        <v>152</v>
      </c>
      <c r="J439" s="73">
        <v>93.84</v>
      </c>
      <c r="K439" s="342">
        <f>VLOOKUP($I439,'3. Leistungswerte'!$A$8:$D$45,4,FALSE)</f>
        <v>0</v>
      </c>
      <c r="L439" s="103">
        <v>5630.4</v>
      </c>
      <c r="M439" s="62" t="e">
        <f t="shared" si="20"/>
        <v>#DIV/0!</v>
      </c>
      <c r="N439" s="63">
        <f>'[1]2. SVS'!$C$50</f>
        <v>15</v>
      </c>
      <c r="O439" s="75" t="e">
        <f t="shared" si="22"/>
        <v>#DIV/0!</v>
      </c>
      <c r="P439" s="64">
        <v>60</v>
      </c>
      <c r="Q439" s="65"/>
    </row>
    <row r="440" spans="1:17" ht="24" customHeight="1" thickBot="1">
      <c r="A440" s="62">
        <v>431</v>
      </c>
      <c r="B440" s="62" t="s">
        <v>449</v>
      </c>
      <c r="C440" s="62" t="s">
        <v>604</v>
      </c>
      <c r="D440" s="62" t="s">
        <v>224</v>
      </c>
      <c r="E440" s="62"/>
      <c r="F440" s="62" t="s">
        <v>595</v>
      </c>
      <c r="G440" s="62" t="s">
        <v>400</v>
      </c>
      <c r="H440" s="250">
        <v>60</v>
      </c>
      <c r="I440" s="343" t="s">
        <v>152</v>
      </c>
      <c r="J440" s="73">
        <v>93.84</v>
      </c>
      <c r="K440" s="342">
        <f>VLOOKUP($I440,'3. Leistungswerte'!$A$8:$D$45,4,FALSE)</f>
        <v>0</v>
      </c>
      <c r="L440" s="103">
        <v>5630.4</v>
      </c>
      <c r="M440" s="62" t="e">
        <f t="shared" si="20"/>
        <v>#DIV/0!</v>
      </c>
      <c r="N440" s="63">
        <f>'[1]2. SVS'!$C$50</f>
        <v>15</v>
      </c>
      <c r="O440" s="75" t="e">
        <f t="shared" si="22"/>
        <v>#DIV/0!</v>
      </c>
      <c r="P440" s="64">
        <v>60</v>
      </c>
      <c r="Q440" s="65"/>
    </row>
    <row r="441" spans="1:17" ht="24" customHeight="1" thickBot="1">
      <c r="A441" s="62">
        <v>432</v>
      </c>
      <c r="B441" s="81" t="s">
        <v>449</v>
      </c>
      <c r="C441" s="329"/>
      <c r="D441" s="330"/>
      <c r="E441" s="330"/>
      <c r="F441" s="330"/>
      <c r="G441" s="331"/>
      <c r="H441" s="355">
        <f>SUM(H372:H440)</f>
        <v>2238.3599999999992</v>
      </c>
      <c r="I441" s="347"/>
      <c r="J441" s="88"/>
      <c r="K441" s="359">
        <f>SUM(K372:K440)</f>
        <v>0</v>
      </c>
      <c r="L441" s="368">
        <f>SUM(L372:L440)</f>
        <v>277169.27000000008</v>
      </c>
      <c r="M441" s="82" t="e">
        <f>SUM(M372:M440)</f>
        <v>#DIV/0!</v>
      </c>
      <c r="N441" s="89"/>
      <c r="O441" s="83" t="e">
        <f>SUM(O372:O440)</f>
        <v>#DIV/0!</v>
      </c>
      <c r="P441" s="84">
        <f>SUM(P372:P440)</f>
        <v>1916.3499999999995</v>
      </c>
      <c r="Q441" s="85"/>
    </row>
    <row r="442" spans="1:17" ht="24" customHeight="1">
      <c r="A442" s="62">
        <v>433</v>
      </c>
      <c r="B442" s="61" t="s">
        <v>472</v>
      </c>
      <c r="C442" s="61"/>
      <c r="D442" s="61" t="s">
        <v>250</v>
      </c>
      <c r="E442" s="61"/>
      <c r="F442" s="61" t="s">
        <v>228</v>
      </c>
      <c r="G442" s="61" t="s">
        <v>426</v>
      </c>
      <c r="H442" s="61">
        <v>24.85</v>
      </c>
      <c r="I442" s="344" t="s">
        <v>173</v>
      </c>
      <c r="J442" s="61" t="s">
        <v>236</v>
      </c>
      <c r="K442" s="342">
        <f>VLOOKUP($I442,'3. Leistungswerte'!$A$8:$D$45,4,FALSE)</f>
        <v>0</v>
      </c>
      <c r="L442" s="361">
        <v>273.35000000000002</v>
      </c>
      <c r="M442" s="62" t="e">
        <f t="shared" si="20"/>
        <v>#DIV/0!</v>
      </c>
      <c r="N442" s="71">
        <f>'2. SVS'!$C$50</f>
        <v>15</v>
      </c>
      <c r="O442" s="74" t="e">
        <f t="shared" ref="O442:O473" si="23">N442*M442</f>
        <v>#DIV/0!</v>
      </c>
      <c r="P442" s="86"/>
      <c r="Q442" s="87"/>
    </row>
    <row r="443" spans="1:17" ht="24" customHeight="1">
      <c r="A443" s="62">
        <v>434</v>
      </c>
      <c r="B443" s="62" t="s">
        <v>472</v>
      </c>
      <c r="C443" s="62"/>
      <c r="D443" s="62" t="s">
        <v>250</v>
      </c>
      <c r="E443" s="62">
        <v>4</v>
      </c>
      <c r="F443" s="62" t="s">
        <v>367</v>
      </c>
      <c r="G443" s="62" t="s">
        <v>426</v>
      </c>
      <c r="H443" s="62">
        <v>9.77</v>
      </c>
      <c r="I443" s="343" t="s">
        <v>192</v>
      </c>
      <c r="J443" s="62" t="s">
        <v>236</v>
      </c>
      <c r="K443" s="342">
        <f>VLOOKUP($I443,'3. Leistungswerte'!$A$8:$D$45,4,FALSE)</f>
        <v>0</v>
      </c>
      <c r="L443" s="103">
        <v>107.47</v>
      </c>
      <c r="M443" s="62" t="e">
        <f t="shared" si="20"/>
        <v>#DIV/0!</v>
      </c>
      <c r="N443" s="63">
        <f>'2. SVS'!$C$50</f>
        <v>15</v>
      </c>
      <c r="O443" s="75" t="e">
        <f t="shared" si="23"/>
        <v>#DIV/0!</v>
      </c>
      <c r="P443" s="64"/>
      <c r="Q443" s="65"/>
    </row>
    <row r="444" spans="1:17" ht="24" customHeight="1">
      <c r="A444" s="62">
        <v>435</v>
      </c>
      <c r="B444" s="62" t="s">
        <v>472</v>
      </c>
      <c r="C444" s="62"/>
      <c r="D444" s="62" t="s">
        <v>250</v>
      </c>
      <c r="E444" s="62">
        <v>5</v>
      </c>
      <c r="F444" s="62" t="s">
        <v>397</v>
      </c>
      <c r="G444" s="62" t="s">
        <v>426</v>
      </c>
      <c r="H444" s="62">
        <v>10.119999999999999</v>
      </c>
      <c r="I444" s="343" t="s">
        <v>193</v>
      </c>
      <c r="J444" s="62" t="s">
        <v>232</v>
      </c>
      <c r="K444" s="342">
        <f>VLOOKUP($I444,'3. Leistungswerte'!$A$8:$D$45,4,FALSE)</f>
        <v>0</v>
      </c>
      <c r="L444" s="103">
        <v>10.119999999999999</v>
      </c>
      <c r="M444" s="62" t="e">
        <f t="shared" si="20"/>
        <v>#DIV/0!</v>
      </c>
      <c r="N444" s="63">
        <f>'2. SVS'!$C$50</f>
        <v>15</v>
      </c>
      <c r="O444" s="75" t="e">
        <f t="shared" si="23"/>
        <v>#DIV/0!</v>
      </c>
      <c r="P444" s="64"/>
      <c r="Q444" s="65"/>
    </row>
    <row r="445" spans="1:17" ht="24" customHeight="1">
      <c r="A445" s="62">
        <v>436</v>
      </c>
      <c r="B445" s="62" t="s">
        <v>472</v>
      </c>
      <c r="C445" s="62"/>
      <c r="D445" s="62" t="s">
        <v>250</v>
      </c>
      <c r="E445" s="62">
        <v>3</v>
      </c>
      <c r="F445" s="62" t="s">
        <v>473</v>
      </c>
      <c r="G445" s="62" t="s">
        <v>426</v>
      </c>
      <c r="H445" s="62">
        <v>17.420000000000002</v>
      </c>
      <c r="I445" s="343" t="s">
        <v>193</v>
      </c>
      <c r="J445" s="62" t="s">
        <v>232</v>
      </c>
      <c r="K445" s="342">
        <f>VLOOKUP($I445,'3. Leistungswerte'!$A$8:$D$45,4,FALSE)</f>
        <v>0</v>
      </c>
      <c r="L445" s="103">
        <v>17.420000000000002</v>
      </c>
      <c r="M445" s="62" t="e">
        <f t="shared" si="20"/>
        <v>#DIV/0!</v>
      </c>
      <c r="N445" s="63">
        <f>'2. SVS'!$C$50</f>
        <v>15</v>
      </c>
      <c r="O445" s="75" t="e">
        <f t="shared" si="23"/>
        <v>#DIV/0!</v>
      </c>
      <c r="P445" s="64"/>
      <c r="Q445" s="65"/>
    </row>
    <row r="446" spans="1:17" ht="24" customHeight="1">
      <c r="A446" s="62">
        <v>437</v>
      </c>
      <c r="B446" s="62" t="s">
        <v>472</v>
      </c>
      <c r="C446" s="62"/>
      <c r="D446" s="62" t="s">
        <v>250</v>
      </c>
      <c r="E446" s="62">
        <v>2</v>
      </c>
      <c r="F446" s="62" t="s">
        <v>367</v>
      </c>
      <c r="G446" s="62" t="s">
        <v>426</v>
      </c>
      <c r="H446" s="62">
        <v>24.67</v>
      </c>
      <c r="I446" s="343" t="s">
        <v>192</v>
      </c>
      <c r="J446" s="62" t="s">
        <v>236</v>
      </c>
      <c r="K446" s="342">
        <f>VLOOKUP($I446,'3. Leistungswerte'!$A$8:$D$45,4,FALSE)</f>
        <v>0</v>
      </c>
      <c r="L446" s="103">
        <v>271.37</v>
      </c>
      <c r="M446" s="62" t="e">
        <f t="shared" si="20"/>
        <v>#DIV/0!</v>
      </c>
      <c r="N446" s="63">
        <f>'2. SVS'!$C$50</f>
        <v>15</v>
      </c>
      <c r="O446" s="75" t="e">
        <f t="shared" si="23"/>
        <v>#DIV/0!</v>
      </c>
      <c r="P446" s="64"/>
      <c r="Q446" s="65"/>
    </row>
    <row r="447" spans="1:17" ht="24" customHeight="1">
      <c r="A447" s="62">
        <v>438</v>
      </c>
      <c r="B447" s="62" t="s">
        <v>472</v>
      </c>
      <c r="C447" s="62"/>
      <c r="D447" s="62" t="s">
        <v>250</v>
      </c>
      <c r="E447" s="62">
        <v>1</v>
      </c>
      <c r="F447" s="62" t="s">
        <v>367</v>
      </c>
      <c r="G447" s="62" t="s">
        <v>426</v>
      </c>
      <c r="H447" s="62">
        <v>27.95</v>
      </c>
      <c r="I447" s="343" t="s">
        <v>192</v>
      </c>
      <c r="J447" s="62" t="s">
        <v>236</v>
      </c>
      <c r="K447" s="342">
        <f>VLOOKUP($I447,'3. Leistungswerte'!$A$8:$D$45,4,FALSE)</f>
        <v>0</v>
      </c>
      <c r="L447" s="103">
        <v>307.45</v>
      </c>
      <c r="M447" s="62" t="e">
        <f t="shared" si="20"/>
        <v>#DIV/0!</v>
      </c>
      <c r="N447" s="63">
        <f>'2. SVS'!$C$50</f>
        <v>15</v>
      </c>
      <c r="O447" s="75" t="e">
        <f t="shared" si="23"/>
        <v>#DIV/0!</v>
      </c>
      <c r="P447" s="64"/>
      <c r="Q447" s="65"/>
    </row>
    <row r="448" spans="1:17" ht="24" customHeight="1">
      <c r="A448" s="62">
        <v>439</v>
      </c>
      <c r="B448" s="62" t="s">
        <v>472</v>
      </c>
      <c r="C448" s="62"/>
      <c r="D448" s="62" t="s">
        <v>250</v>
      </c>
      <c r="E448" s="62">
        <v>1</v>
      </c>
      <c r="F448" s="62" t="s">
        <v>367</v>
      </c>
      <c r="G448" s="62" t="s">
        <v>426</v>
      </c>
      <c r="H448" s="62">
        <v>20.23</v>
      </c>
      <c r="I448" s="343" t="s">
        <v>192</v>
      </c>
      <c r="J448" s="62" t="s">
        <v>236</v>
      </c>
      <c r="K448" s="342">
        <f>VLOOKUP($I448,'3. Leistungswerte'!$A$8:$D$45,4,FALSE)</f>
        <v>0</v>
      </c>
      <c r="L448" s="103">
        <v>222.53</v>
      </c>
      <c r="M448" s="62" t="e">
        <f t="shared" si="20"/>
        <v>#DIV/0!</v>
      </c>
      <c r="N448" s="63">
        <f>'2. SVS'!$C$50</f>
        <v>15</v>
      </c>
      <c r="O448" s="75" t="e">
        <f t="shared" si="23"/>
        <v>#DIV/0!</v>
      </c>
      <c r="P448" s="64"/>
      <c r="Q448" s="65"/>
    </row>
    <row r="449" spans="1:17" ht="24" customHeight="1">
      <c r="A449" s="62">
        <v>440</v>
      </c>
      <c r="B449" s="62" t="s">
        <v>472</v>
      </c>
      <c r="C449" s="62"/>
      <c r="D449" s="62" t="s">
        <v>224</v>
      </c>
      <c r="E449" s="62"/>
      <c r="F449" s="62" t="s">
        <v>242</v>
      </c>
      <c r="G449" s="62" t="s">
        <v>426</v>
      </c>
      <c r="H449" s="62">
        <v>2.66</v>
      </c>
      <c r="I449" s="343" t="s">
        <v>167</v>
      </c>
      <c r="J449" s="62" t="s">
        <v>474</v>
      </c>
      <c r="K449" s="342">
        <f>VLOOKUP($I449,'3. Leistungswerte'!$A$8:$D$45,4,FALSE)</f>
        <v>0</v>
      </c>
      <c r="L449" s="103">
        <v>128.16</v>
      </c>
      <c r="M449" s="62" t="e">
        <f t="shared" si="20"/>
        <v>#DIV/0!</v>
      </c>
      <c r="N449" s="63">
        <f>'2. SVS'!$C$50</f>
        <v>15</v>
      </c>
      <c r="O449" s="75" t="e">
        <f t="shared" si="23"/>
        <v>#DIV/0!</v>
      </c>
      <c r="P449" s="64"/>
      <c r="Q449" s="65"/>
    </row>
    <row r="450" spans="1:17" ht="24" customHeight="1">
      <c r="A450" s="62">
        <v>441</v>
      </c>
      <c r="B450" s="62" t="s">
        <v>472</v>
      </c>
      <c r="C450" s="62"/>
      <c r="D450" s="62" t="s">
        <v>224</v>
      </c>
      <c r="E450" s="62"/>
      <c r="F450" s="62" t="s">
        <v>354</v>
      </c>
      <c r="G450" s="62" t="s">
        <v>229</v>
      </c>
      <c r="H450" s="62">
        <v>6</v>
      </c>
      <c r="I450" s="343" t="s">
        <v>165</v>
      </c>
      <c r="J450" s="62" t="s">
        <v>475</v>
      </c>
      <c r="K450" s="342">
        <f>VLOOKUP($I450,'3. Leistungswerte'!$A$8:$D$45,4,FALSE)</f>
        <v>0</v>
      </c>
      <c r="L450" s="103">
        <v>1104.8399999999999</v>
      </c>
      <c r="M450" s="62" t="e">
        <f t="shared" si="20"/>
        <v>#DIV/0!</v>
      </c>
      <c r="N450" s="63">
        <f>'2. SVS'!$C$50</f>
        <v>15</v>
      </c>
      <c r="O450" s="75" t="e">
        <f t="shared" si="23"/>
        <v>#DIV/0!</v>
      </c>
      <c r="P450" s="64"/>
      <c r="Q450" s="65"/>
    </row>
    <row r="451" spans="1:17" ht="24" customHeight="1">
      <c r="A451" s="62">
        <v>442</v>
      </c>
      <c r="B451" s="62" t="s">
        <v>472</v>
      </c>
      <c r="C451" s="62"/>
      <c r="D451" s="62" t="s">
        <v>224</v>
      </c>
      <c r="E451" s="62"/>
      <c r="F451" s="62" t="s">
        <v>228</v>
      </c>
      <c r="G451" s="62" t="s">
        <v>229</v>
      </c>
      <c r="H451" s="62">
        <v>8.5</v>
      </c>
      <c r="I451" s="343" t="s">
        <v>170</v>
      </c>
      <c r="J451" s="62" t="s">
        <v>475</v>
      </c>
      <c r="K451" s="342">
        <f>VLOOKUP($I451,'3. Leistungswerte'!$A$8:$D$45,4,FALSE)</f>
        <v>0</v>
      </c>
      <c r="L451" s="103">
        <v>1565.19</v>
      </c>
      <c r="M451" s="62" t="e">
        <f t="shared" si="20"/>
        <v>#DIV/0!</v>
      </c>
      <c r="N451" s="63">
        <f>'2. SVS'!$C$50</f>
        <v>15</v>
      </c>
      <c r="O451" s="75" t="e">
        <f t="shared" si="23"/>
        <v>#DIV/0!</v>
      </c>
      <c r="P451" s="64"/>
      <c r="Q451" s="65"/>
    </row>
    <row r="452" spans="1:17" ht="24" customHeight="1">
      <c r="A452" s="62">
        <v>443</v>
      </c>
      <c r="B452" s="62" t="s">
        <v>472</v>
      </c>
      <c r="C452" s="62"/>
      <c r="D452" s="62" t="s">
        <v>224</v>
      </c>
      <c r="E452" s="62"/>
      <c r="F452" s="62" t="s">
        <v>476</v>
      </c>
      <c r="G452" s="62" t="s">
        <v>226</v>
      </c>
      <c r="H452" s="62">
        <v>29.03</v>
      </c>
      <c r="I452" s="343" t="s">
        <v>177</v>
      </c>
      <c r="J452" s="62" t="s">
        <v>477</v>
      </c>
      <c r="K452" s="342">
        <f>VLOOKUP($I452,'3. Leistungswerte'!$A$8:$D$45,4,FALSE)</f>
        <v>0</v>
      </c>
      <c r="L452" s="103">
        <v>2797.33</v>
      </c>
      <c r="M452" s="62" t="e">
        <f t="shared" si="20"/>
        <v>#DIV/0!</v>
      </c>
      <c r="N452" s="63">
        <f>'2. SVS'!$C$50</f>
        <v>15</v>
      </c>
      <c r="O452" s="75" t="e">
        <f t="shared" si="23"/>
        <v>#DIV/0!</v>
      </c>
      <c r="P452" s="64"/>
      <c r="Q452" s="65"/>
    </row>
    <row r="453" spans="1:17" ht="24" customHeight="1">
      <c r="A453" s="62">
        <v>444</v>
      </c>
      <c r="B453" s="62" t="s">
        <v>472</v>
      </c>
      <c r="C453" s="62"/>
      <c r="D453" s="62" t="s">
        <v>224</v>
      </c>
      <c r="E453" s="62"/>
      <c r="F453" s="62" t="s">
        <v>465</v>
      </c>
      <c r="G453" s="62" t="s">
        <v>226</v>
      </c>
      <c r="H453" s="62">
        <v>17.920000000000002</v>
      </c>
      <c r="I453" s="343" t="s">
        <v>191</v>
      </c>
      <c r="J453" s="62" t="s">
        <v>474</v>
      </c>
      <c r="K453" s="342">
        <f>VLOOKUP($I453,'3. Leistungswerte'!$A$8:$D$45,4,FALSE)</f>
        <v>0</v>
      </c>
      <c r="L453" s="103">
        <v>863.39</v>
      </c>
      <c r="M453" s="62" t="e">
        <f t="shared" si="20"/>
        <v>#DIV/0!</v>
      </c>
      <c r="N453" s="63">
        <f>'2. SVS'!$C$50</f>
        <v>15</v>
      </c>
      <c r="O453" s="75" t="e">
        <f t="shared" si="23"/>
        <v>#DIV/0!</v>
      </c>
      <c r="P453" s="64"/>
      <c r="Q453" s="65"/>
    </row>
    <row r="454" spans="1:17" ht="24" customHeight="1">
      <c r="A454" s="62">
        <v>445</v>
      </c>
      <c r="B454" s="62" t="s">
        <v>472</v>
      </c>
      <c r="C454" s="62"/>
      <c r="D454" s="62" t="s">
        <v>224</v>
      </c>
      <c r="E454" s="62"/>
      <c r="F454" s="62" t="s">
        <v>238</v>
      </c>
      <c r="G454" s="62" t="s">
        <v>229</v>
      </c>
      <c r="H454" s="62">
        <v>8.1</v>
      </c>
      <c r="I454" s="343" t="s">
        <v>157</v>
      </c>
      <c r="J454" s="62" t="s">
        <v>475</v>
      </c>
      <c r="K454" s="342">
        <f>VLOOKUP($I454,'3. Leistungswerte'!$A$8:$D$45,4,FALSE)</f>
        <v>0</v>
      </c>
      <c r="L454" s="103">
        <v>1491.53</v>
      </c>
      <c r="M454" s="62" t="e">
        <f t="shared" si="20"/>
        <v>#DIV/0!</v>
      </c>
      <c r="N454" s="63">
        <f>'2. SVS'!$C$50</f>
        <v>15</v>
      </c>
      <c r="O454" s="75" t="e">
        <f t="shared" si="23"/>
        <v>#DIV/0!</v>
      </c>
      <c r="P454" s="64"/>
      <c r="Q454" s="65"/>
    </row>
    <row r="455" spans="1:17" ht="24" customHeight="1">
      <c r="A455" s="62">
        <v>446</v>
      </c>
      <c r="B455" s="62" t="s">
        <v>472</v>
      </c>
      <c r="C455" s="62"/>
      <c r="D455" s="62" t="s">
        <v>224</v>
      </c>
      <c r="E455" s="62"/>
      <c r="F455" s="62" t="s">
        <v>239</v>
      </c>
      <c r="G455" s="62" t="s">
        <v>229</v>
      </c>
      <c r="H455" s="62">
        <v>7.52</v>
      </c>
      <c r="I455" s="343" t="s">
        <v>157</v>
      </c>
      <c r="J455" s="62" t="s">
        <v>475</v>
      </c>
      <c r="K455" s="342">
        <f>VLOOKUP($I455,'3. Leistungswerte'!$A$8:$D$45,4,FALSE)</f>
        <v>0</v>
      </c>
      <c r="L455" s="103">
        <v>1384.73</v>
      </c>
      <c r="M455" s="62" t="e">
        <f t="shared" si="20"/>
        <v>#DIV/0!</v>
      </c>
      <c r="N455" s="63">
        <f>'2. SVS'!$C$50</f>
        <v>15</v>
      </c>
      <c r="O455" s="75" t="e">
        <f t="shared" si="23"/>
        <v>#DIV/0!</v>
      </c>
      <c r="P455" s="64"/>
      <c r="Q455" s="65"/>
    </row>
    <row r="456" spans="1:17" ht="24" customHeight="1">
      <c r="A456" s="62">
        <v>447</v>
      </c>
      <c r="B456" s="62" t="s">
        <v>472</v>
      </c>
      <c r="C456" s="62"/>
      <c r="D456" s="62" t="s">
        <v>224</v>
      </c>
      <c r="E456" s="62"/>
      <c r="F456" s="62" t="s">
        <v>478</v>
      </c>
      <c r="G456" s="62" t="s">
        <v>229</v>
      </c>
      <c r="H456" s="62">
        <v>45.7</v>
      </c>
      <c r="I456" s="343" t="s">
        <v>177</v>
      </c>
      <c r="J456" s="62" t="s">
        <v>477</v>
      </c>
      <c r="K456" s="342">
        <f>VLOOKUP($I456,'3. Leistungswerte'!$A$8:$D$45,4,FALSE)</f>
        <v>0</v>
      </c>
      <c r="L456" s="103">
        <v>4403.6499999999996</v>
      </c>
      <c r="M456" s="62" t="e">
        <f t="shared" si="20"/>
        <v>#DIV/0!</v>
      </c>
      <c r="N456" s="63">
        <f>'2. SVS'!$C$50</f>
        <v>15</v>
      </c>
      <c r="O456" s="75" t="e">
        <f t="shared" si="23"/>
        <v>#DIV/0!</v>
      </c>
      <c r="P456" s="64"/>
      <c r="Q456" s="65"/>
    </row>
    <row r="457" spans="1:17" ht="24" customHeight="1">
      <c r="A457" s="62">
        <v>448</v>
      </c>
      <c r="B457" s="62" t="s">
        <v>472</v>
      </c>
      <c r="C457" s="62"/>
      <c r="D457" s="62" t="s">
        <v>224</v>
      </c>
      <c r="E457" s="62"/>
      <c r="F457" s="62" t="s">
        <v>351</v>
      </c>
      <c r="G457" s="62" t="s">
        <v>229</v>
      </c>
      <c r="H457" s="62">
        <v>10.38</v>
      </c>
      <c r="I457" s="343" t="s">
        <v>187</v>
      </c>
      <c r="J457" s="62" t="s">
        <v>477</v>
      </c>
      <c r="K457" s="342">
        <f>VLOOKUP($I457,'3. Leistungswerte'!$A$8:$D$45,4,FALSE)</f>
        <v>0</v>
      </c>
      <c r="L457" s="103">
        <v>1000.22</v>
      </c>
      <c r="M457" s="62" t="e">
        <f t="shared" si="20"/>
        <v>#DIV/0!</v>
      </c>
      <c r="N457" s="63">
        <f>'2. SVS'!$C$50</f>
        <v>15</v>
      </c>
      <c r="O457" s="75" t="e">
        <f t="shared" si="23"/>
        <v>#DIV/0!</v>
      </c>
      <c r="P457" s="64"/>
      <c r="Q457" s="65"/>
    </row>
    <row r="458" spans="1:17" ht="24" customHeight="1">
      <c r="A458" s="62">
        <v>449</v>
      </c>
      <c r="B458" s="62" t="s">
        <v>472</v>
      </c>
      <c r="C458" s="62"/>
      <c r="D458" s="62" t="s">
        <v>241</v>
      </c>
      <c r="E458" s="62"/>
      <c r="F458" s="62" t="s">
        <v>242</v>
      </c>
      <c r="G458" s="62" t="s">
        <v>378</v>
      </c>
      <c r="H458" s="62">
        <v>7.94</v>
      </c>
      <c r="I458" s="343" t="s">
        <v>166</v>
      </c>
      <c r="J458" s="62" t="s">
        <v>477</v>
      </c>
      <c r="K458" s="342">
        <f>VLOOKUP($I458,'3. Leistungswerte'!$A$8:$D$45,4,FALSE)</f>
        <v>0</v>
      </c>
      <c r="L458" s="103">
        <v>765.1</v>
      </c>
      <c r="M458" s="62" t="e">
        <f t="shared" si="20"/>
        <v>#DIV/0!</v>
      </c>
      <c r="N458" s="63">
        <f>'2. SVS'!$C$50</f>
        <v>15</v>
      </c>
      <c r="O458" s="75" t="e">
        <f t="shared" si="23"/>
        <v>#DIV/0!</v>
      </c>
      <c r="P458" s="64"/>
      <c r="Q458" s="65"/>
    </row>
    <row r="459" spans="1:17" ht="24" customHeight="1">
      <c r="A459" s="62">
        <v>450</v>
      </c>
      <c r="B459" s="62" t="s">
        <v>472</v>
      </c>
      <c r="C459" s="62"/>
      <c r="D459" s="62" t="s">
        <v>241</v>
      </c>
      <c r="E459" s="62"/>
      <c r="F459" s="62" t="s">
        <v>228</v>
      </c>
      <c r="G459" s="62" t="s">
        <v>226</v>
      </c>
      <c r="H459" s="62">
        <v>5.79</v>
      </c>
      <c r="I459" s="343" t="s">
        <v>171</v>
      </c>
      <c r="J459" s="62" t="s">
        <v>477</v>
      </c>
      <c r="K459" s="342">
        <f>VLOOKUP($I459,'3. Leistungswerte'!$A$8:$D$45,4,FALSE)</f>
        <v>0</v>
      </c>
      <c r="L459" s="103">
        <v>557.91999999999996</v>
      </c>
      <c r="M459" s="62" t="e">
        <f t="shared" ref="M459:M522" si="24">L459/K459</f>
        <v>#DIV/0!</v>
      </c>
      <c r="N459" s="63">
        <f>'2. SVS'!$C$50</f>
        <v>15</v>
      </c>
      <c r="O459" s="75" t="e">
        <f t="shared" si="23"/>
        <v>#DIV/0!</v>
      </c>
      <c r="P459" s="64"/>
      <c r="Q459" s="65"/>
    </row>
    <row r="460" spans="1:17" ht="24" customHeight="1">
      <c r="A460" s="62">
        <v>451</v>
      </c>
      <c r="B460" s="62" t="s">
        <v>472</v>
      </c>
      <c r="C460" s="62"/>
      <c r="D460" s="62" t="s">
        <v>241</v>
      </c>
      <c r="E460" s="62"/>
      <c r="F460" s="62" t="s">
        <v>228</v>
      </c>
      <c r="G460" s="62" t="s">
        <v>226</v>
      </c>
      <c r="H460" s="62">
        <v>6.72</v>
      </c>
      <c r="I460" s="343" t="s">
        <v>171</v>
      </c>
      <c r="J460" s="62" t="s">
        <v>477</v>
      </c>
      <c r="K460" s="342">
        <f>VLOOKUP($I460,'3. Leistungswerte'!$A$8:$D$45,4,FALSE)</f>
        <v>0</v>
      </c>
      <c r="L460" s="103">
        <v>647.54</v>
      </c>
      <c r="M460" s="62" t="e">
        <f t="shared" si="24"/>
        <v>#DIV/0!</v>
      </c>
      <c r="N460" s="63">
        <f>'2. SVS'!$C$50</f>
        <v>15</v>
      </c>
      <c r="O460" s="75" t="e">
        <f t="shared" si="23"/>
        <v>#DIV/0!</v>
      </c>
      <c r="P460" s="64"/>
      <c r="Q460" s="65"/>
    </row>
    <row r="461" spans="1:17" ht="24" customHeight="1">
      <c r="A461" s="62">
        <v>452</v>
      </c>
      <c r="B461" s="62" t="s">
        <v>472</v>
      </c>
      <c r="C461" s="62"/>
      <c r="D461" s="62" t="s">
        <v>241</v>
      </c>
      <c r="E461" s="62"/>
      <c r="F461" s="62" t="s">
        <v>362</v>
      </c>
      <c r="G461" s="62" t="s">
        <v>226</v>
      </c>
      <c r="H461" s="62">
        <v>16.36</v>
      </c>
      <c r="I461" s="343" t="s">
        <v>149</v>
      </c>
      <c r="J461" s="62" t="s">
        <v>477</v>
      </c>
      <c r="K461" s="342">
        <f>VLOOKUP($I461,'3. Leistungswerte'!$A$8:$D$45,4,FALSE)</f>
        <v>0</v>
      </c>
      <c r="L461" s="103">
        <v>1576.45</v>
      </c>
      <c r="M461" s="62" t="e">
        <f t="shared" si="24"/>
        <v>#DIV/0!</v>
      </c>
      <c r="N461" s="63">
        <f>'2. SVS'!$C$50</f>
        <v>15</v>
      </c>
      <c r="O461" s="75" t="e">
        <f t="shared" si="23"/>
        <v>#DIV/0!</v>
      </c>
      <c r="P461" s="64"/>
      <c r="Q461" s="65"/>
    </row>
    <row r="462" spans="1:17" ht="24" customHeight="1">
      <c r="A462" s="62">
        <v>453</v>
      </c>
      <c r="B462" s="62" t="s">
        <v>472</v>
      </c>
      <c r="C462" s="62"/>
      <c r="D462" s="62" t="s">
        <v>241</v>
      </c>
      <c r="E462" s="62"/>
      <c r="F462" s="62" t="s">
        <v>362</v>
      </c>
      <c r="G462" s="62" t="s">
        <v>226</v>
      </c>
      <c r="H462" s="62">
        <v>10.26</v>
      </c>
      <c r="I462" s="343" t="s">
        <v>149</v>
      </c>
      <c r="J462" s="62" t="s">
        <v>477</v>
      </c>
      <c r="K462" s="342">
        <f>VLOOKUP($I462,'3. Leistungswerte'!$A$8:$D$45,4,FALSE)</f>
        <v>0</v>
      </c>
      <c r="L462" s="103">
        <v>988.65</v>
      </c>
      <c r="M462" s="62" t="e">
        <f t="shared" si="24"/>
        <v>#DIV/0!</v>
      </c>
      <c r="N462" s="63">
        <f>'2. SVS'!$C$50</f>
        <v>15</v>
      </c>
      <c r="O462" s="75" t="e">
        <f t="shared" si="23"/>
        <v>#DIV/0!</v>
      </c>
      <c r="P462" s="64"/>
      <c r="Q462" s="65"/>
    </row>
    <row r="463" spans="1:17" ht="24" customHeight="1">
      <c r="A463" s="62">
        <v>454</v>
      </c>
      <c r="B463" s="62" t="s">
        <v>472</v>
      </c>
      <c r="C463" s="62"/>
      <c r="D463" s="62" t="s">
        <v>241</v>
      </c>
      <c r="E463" s="62"/>
      <c r="F463" s="62" t="s">
        <v>362</v>
      </c>
      <c r="G463" s="62" t="s">
        <v>226</v>
      </c>
      <c r="H463" s="62">
        <v>10.58</v>
      </c>
      <c r="I463" s="343" t="s">
        <v>149</v>
      </c>
      <c r="J463" s="62" t="s">
        <v>477</v>
      </c>
      <c r="K463" s="342">
        <f>VLOOKUP($I463,'3. Leistungswerte'!$A$8:$D$45,4,FALSE)</f>
        <v>0</v>
      </c>
      <c r="L463" s="103">
        <v>1019.49</v>
      </c>
      <c r="M463" s="62" t="e">
        <f t="shared" si="24"/>
        <v>#DIV/0!</v>
      </c>
      <c r="N463" s="63">
        <f>'2. SVS'!$C$50</f>
        <v>15</v>
      </c>
      <c r="O463" s="75" t="e">
        <f t="shared" si="23"/>
        <v>#DIV/0!</v>
      </c>
      <c r="P463" s="64"/>
      <c r="Q463" s="65"/>
    </row>
    <row r="464" spans="1:17" ht="24" customHeight="1">
      <c r="A464" s="62">
        <v>455</v>
      </c>
      <c r="B464" s="62" t="s">
        <v>472</v>
      </c>
      <c r="C464" s="62"/>
      <c r="D464" s="62" t="s">
        <v>241</v>
      </c>
      <c r="E464" s="62"/>
      <c r="F464" s="62" t="s">
        <v>228</v>
      </c>
      <c r="G464" s="62" t="s">
        <v>226</v>
      </c>
      <c r="H464" s="62">
        <v>5.52</v>
      </c>
      <c r="I464" s="343" t="s">
        <v>171</v>
      </c>
      <c r="J464" s="62" t="s">
        <v>477</v>
      </c>
      <c r="K464" s="342">
        <f>VLOOKUP($I464,'3. Leistungswerte'!$A$8:$D$45,4,FALSE)</f>
        <v>0</v>
      </c>
      <c r="L464" s="103">
        <v>531.91</v>
      </c>
      <c r="M464" s="62" t="e">
        <f t="shared" si="24"/>
        <v>#DIV/0!</v>
      </c>
      <c r="N464" s="63">
        <f>'2. SVS'!$C$50</f>
        <v>15</v>
      </c>
      <c r="O464" s="75" t="e">
        <f t="shared" si="23"/>
        <v>#DIV/0!</v>
      </c>
      <c r="P464" s="64"/>
      <c r="Q464" s="65"/>
    </row>
    <row r="465" spans="1:17" ht="24" customHeight="1">
      <c r="A465" s="62">
        <v>456</v>
      </c>
      <c r="B465" s="62" t="s">
        <v>472</v>
      </c>
      <c r="C465" s="62"/>
      <c r="D465" s="62" t="s">
        <v>241</v>
      </c>
      <c r="E465" s="62"/>
      <c r="F465" s="62" t="s">
        <v>376</v>
      </c>
      <c r="G465" s="62" t="s">
        <v>229</v>
      </c>
      <c r="H465" s="62">
        <v>6.38</v>
      </c>
      <c r="I465" s="343" t="s">
        <v>160</v>
      </c>
      <c r="J465" s="62" t="s">
        <v>474</v>
      </c>
      <c r="K465" s="342">
        <f>VLOOKUP($I465,'3. Leistungswerte'!$A$8:$D$45,4,FALSE)</f>
        <v>0</v>
      </c>
      <c r="L465" s="103">
        <v>307.39</v>
      </c>
      <c r="M465" s="62" t="e">
        <f t="shared" si="24"/>
        <v>#DIV/0!</v>
      </c>
      <c r="N465" s="63">
        <f>'2. SVS'!$C$50</f>
        <v>15</v>
      </c>
      <c r="O465" s="75" t="e">
        <f t="shared" si="23"/>
        <v>#DIV/0!</v>
      </c>
      <c r="P465" s="64"/>
      <c r="Q465" s="65" t="s">
        <v>479</v>
      </c>
    </row>
    <row r="466" spans="1:17" ht="24" customHeight="1">
      <c r="A466" s="62">
        <v>457</v>
      </c>
      <c r="B466" s="62" t="s">
        <v>472</v>
      </c>
      <c r="C466" s="62"/>
      <c r="D466" s="62" t="s">
        <v>241</v>
      </c>
      <c r="E466" s="62"/>
      <c r="F466" s="62" t="s">
        <v>375</v>
      </c>
      <c r="G466" s="62" t="s">
        <v>229</v>
      </c>
      <c r="H466" s="62">
        <v>4.22</v>
      </c>
      <c r="I466" s="343" t="s">
        <v>160</v>
      </c>
      <c r="J466" s="62" t="s">
        <v>474</v>
      </c>
      <c r="K466" s="342">
        <f>VLOOKUP($I466,'3. Leistungswerte'!$A$8:$D$45,4,FALSE)</f>
        <v>0</v>
      </c>
      <c r="L466" s="103">
        <v>203.32</v>
      </c>
      <c r="M466" s="62" t="e">
        <f t="shared" si="24"/>
        <v>#DIV/0!</v>
      </c>
      <c r="N466" s="63">
        <f>'2. SVS'!$C$50</f>
        <v>15</v>
      </c>
      <c r="O466" s="75" t="e">
        <f t="shared" si="23"/>
        <v>#DIV/0!</v>
      </c>
      <c r="P466" s="64"/>
      <c r="Q466" s="65"/>
    </row>
    <row r="467" spans="1:17" ht="24" customHeight="1">
      <c r="A467" s="62">
        <v>458</v>
      </c>
      <c r="B467" s="62" t="s">
        <v>472</v>
      </c>
      <c r="C467" s="62"/>
      <c r="D467" s="62" t="s">
        <v>241</v>
      </c>
      <c r="E467" s="62"/>
      <c r="F467" s="62" t="s">
        <v>310</v>
      </c>
      <c r="G467" s="62" t="s">
        <v>226</v>
      </c>
      <c r="H467" s="62">
        <v>37.69</v>
      </c>
      <c r="I467" s="343" t="s">
        <v>177</v>
      </c>
      <c r="J467" s="62" t="s">
        <v>477</v>
      </c>
      <c r="K467" s="342">
        <f>VLOOKUP($I467,'3. Leistungswerte'!$A$8:$D$45,4,FALSE)</f>
        <v>0</v>
      </c>
      <c r="L467" s="103">
        <v>3631.81</v>
      </c>
      <c r="M467" s="62" t="e">
        <f t="shared" si="24"/>
        <v>#DIV/0!</v>
      </c>
      <c r="N467" s="63">
        <f>'2. SVS'!$C$50</f>
        <v>15</v>
      </c>
      <c r="O467" s="75" t="e">
        <f t="shared" si="23"/>
        <v>#DIV/0!</v>
      </c>
      <c r="P467" s="64"/>
      <c r="Q467" s="65"/>
    </row>
    <row r="468" spans="1:17" ht="24" customHeight="1">
      <c r="A468" s="62">
        <v>459</v>
      </c>
      <c r="B468" s="62" t="s">
        <v>472</v>
      </c>
      <c r="C468" s="62"/>
      <c r="D468" s="62" t="s">
        <v>241</v>
      </c>
      <c r="E468" s="62"/>
      <c r="F468" s="62" t="s">
        <v>480</v>
      </c>
      <c r="G468" s="62" t="s">
        <v>226</v>
      </c>
      <c r="H468" s="62">
        <v>12.56</v>
      </c>
      <c r="I468" s="343" t="s">
        <v>177</v>
      </c>
      <c r="J468" s="62" t="s">
        <v>477</v>
      </c>
      <c r="K468" s="342">
        <f>VLOOKUP($I468,'3. Leistungswerte'!$A$8:$D$45,4,FALSE)</f>
        <v>0</v>
      </c>
      <c r="L468" s="103">
        <v>1210.28</v>
      </c>
      <c r="M468" s="62" t="e">
        <f t="shared" si="24"/>
        <v>#DIV/0!</v>
      </c>
      <c r="N468" s="63">
        <f>'2. SVS'!$C$50</f>
        <v>15</v>
      </c>
      <c r="O468" s="75" t="e">
        <f t="shared" si="23"/>
        <v>#DIV/0!</v>
      </c>
      <c r="P468" s="64"/>
      <c r="Q468" s="65"/>
    </row>
    <row r="469" spans="1:17" ht="24" customHeight="1">
      <c r="A469" s="62">
        <v>460</v>
      </c>
      <c r="B469" s="62" t="s">
        <v>472</v>
      </c>
      <c r="C469" s="62"/>
      <c r="D469" s="62" t="s">
        <v>241</v>
      </c>
      <c r="E469" s="62"/>
      <c r="F469" s="62" t="s">
        <v>481</v>
      </c>
      <c r="G469" s="62" t="s">
        <v>226</v>
      </c>
      <c r="H469" s="62">
        <v>13.71</v>
      </c>
      <c r="I469" s="343" t="s">
        <v>177</v>
      </c>
      <c r="J469" s="62" t="s">
        <v>477</v>
      </c>
      <c r="K469" s="342">
        <f>VLOOKUP($I469,'3. Leistungswerte'!$A$8:$D$45,4,FALSE)</f>
        <v>0</v>
      </c>
      <c r="L469" s="103">
        <v>1321.1</v>
      </c>
      <c r="M469" s="62" t="e">
        <f t="shared" si="24"/>
        <v>#DIV/0!</v>
      </c>
      <c r="N469" s="63">
        <f>'2. SVS'!$C$50</f>
        <v>15</v>
      </c>
      <c r="O469" s="75" t="e">
        <f t="shared" si="23"/>
        <v>#DIV/0!</v>
      </c>
      <c r="P469" s="64"/>
      <c r="Q469" s="65"/>
    </row>
    <row r="470" spans="1:17" ht="24" customHeight="1">
      <c r="A470" s="62">
        <v>461</v>
      </c>
      <c r="B470" s="62" t="s">
        <v>472</v>
      </c>
      <c r="C470" s="62"/>
      <c r="D470" s="62" t="s">
        <v>224</v>
      </c>
      <c r="E470" s="62"/>
      <c r="F470" s="62" t="s">
        <v>482</v>
      </c>
      <c r="G470" s="62" t="s">
        <v>426</v>
      </c>
      <c r="H470" s="62">
        <v>146.63999999999999</v>
      </c>
      <c r="I470" s="343" t="s">
        <v>182</v>
      </c>
      <c r="J470" s="250">
        <v>75</v>
      </c>
      <c r="K470" s="342">
        <f>VLOOKUP($I470,'3. Leistungswerte'!$A$8:$D$45,4,FALSE)</f>
        <v>0</v>
      </c>
      <c r="L470" s="103">
        <v>4839.12</v>
      </c>
      <c r="M470" s="62" t="e">
        <f t="shared" si="24"/>
        <v>#DIV/0!</v>
      </c>
      <c r="N470" s="63">
        <f>'2. SVS'!$C$50</f>
        <v>15</v>
      </c>
      <c r="O470" s="75" t="e">
        <f t="shared" si="23"/>
        <v>#DIV/0!</v>
      </c>
      <c r="P470" s="64"/>
      <c r="Q470" s="65"/>
    </row>
    <row r="471" spans="1:17" ht="24" customHeight="1">
      <c r="A471" s="62">
        <v>462</v>
      </c>
      <c r="B471" s="62" t="s">
        <v>472</v>
      </c>
      <c r="C471" s="62"/>
      <c r="D471" s="62" t="s">
        <v>224</v>
      </c>
      <c r="E471" s="62"/>
      <c r="F471" s="62" t="s">
        <v>242</v>
      </c>
      <c r="G471" s="62" t="s">
        <v>326</v>
      </c>
      <c r="H471" s="62">
        <v>2.95</v>
      </c>
      <c r="I471" s="343" t="s">
        <v>166</v>
      </c>
      <c r="J471" s="62" t="s">
        <v>477</v>
      </c>
      <c r="K471" s="342">
        <f>VLOOKUP($I471,'3. Leistungswerte'!$A$8:$D$45,4,FALSE)</f>
        <v>0</v>
      </c>
      <c r="L471" s="103">
        <v>284.26</v>
      </c>
      <c r="M471" s="62" t="e">
        <f t="shared" si="24"/>
        <v>#DIV/0!</v>
      </c>
      <c r="N471" s="63">
        <f>'2. SVS'!$C$50</f>
        <v>15</v>
      </c>
      <c r="O471" s="75" t="e">
        <f t="shared" si="23"/>
        <v>#DIV/0!</v>
      </c>
      <c r="P471" s="64"/>
      <c r="Q471" s="65"/>
    </row>
    <row r="472" spans="1:17" ht="24" customHeight="1">
      <c r="A472" s="62">
        <v>463</v>
      </c>
      <c r="B472" s="62" t="s">
        <v>472</v>
      </c>
      <c r="C472" s="62"/>
      <c r="D472" s="62" t="s">
        <v>224</v>
      </c>
      <c r="E472" s="62"/>
      <c r="F472" s="62" t="s">
        <v>242</v>
      </c>
      <c r="G472" s="62" t="s">
        <v>229</v>
      </c>
      <c r="H472" s="62">
        <v>3.26</v>
      </c>
      <c r="I472" s="343" t="s">
        <v>166</v>
      </c>
      <c r="J472" s="62" t="s">
        <v>477</v>
      </c>
      <c r="K472" s="342">
        <f>VLOOKUP($I472,'3. Leistungswerte'!$A$8:$D$45,4,FALSE)</f>
        <v>0</v>
      </c>
      <c r="L472" s="103">
        <v>314.13</v>
      </c>
      <c r="M472" s="62" t="e">
        <f t="shared" si="24"/>
        <v>#DIV/0!</v>
      </c>
      <c r="N472" s="63">
        <f>'2. SVS'!$C$50</f>
        <v>15</v>
      </c>
      <c r="O472" s="75" t="e">
        <f t="shared" si="23"/>
        <v>#DIV/0!</v>
      </c>
      <c r="P472" s="64"/>
      <c r="Q472" s="65"/>
    </row>
    <row r="473" spans="1:17" ht="24" customHeight="1">
      <c r="A473" s="62">
        <v>464</v>
      </c>
      <c r="B473" s="62" t="s">
        <v>472</v>
      </c>
      <c r="C473" s="62"/>
      <c r="D473" s="62" t="s">
        <v>224</v>
      </c>
      <c r="E473" s="62"/>
      <c r="F473" s="62" t="s">
        <v>367</v>
      </c>
      <c r="G473" s="62" t="s">
        <v>426</v>
      </c>
      <c r="H473" s="62">
        <v>24.64</v>
      </c>
      <c r="I473" s="343" t="s">
        <v>192</v>
      </c>
      <c r="J473" s="62" t="s">
        <v>236</v>
      </c>
      <c r="K473" s="342">
        <f>VLOOKUP($I473,'3. Leistungswerte'!$A$8:$D$45,4,FALSE)</f>
        <v>0</v>
      </c>
      <c r="L473" s="103">
        <v>271.04000000000002</v>
      </c>
      <c r="M473" s="62" t="e">
        <f t="shared" si="24"/>
        <v>#DIV/0!</v>
      </c>
      <c r="N473" s="63">
        <f>'2. SVS'!$C$50</f>
        <v>15</v>
      </c>
      <c r="O473" s="75" t="e">
        <f t="shared" si="23"/>
        <v>#DIV/0!</v>
      </c>
      <c r="P473" s="64"/>
      <c r="Q473" s="65"/>
    </row>
    <row r="474" spans="1:17" ht="24" customHeight="1" thickBot="1">
      <c r="A474" s="62">
        <v>465</v>
      </c>
      <c r="B474" s="76" t="s">
        <v>472</v>
      </c>
      <c r="C474" s="76"/>
      <c r="D474" s="76" t="s">
        <v>224</v>
      </c>
      <c r="E474" s="76"/>
      <c r="F474" s="76" t="s">
        <v>483</v>
      </c>
      <c r="G474" s="76" t="s">
        <v>426</v>
      </c>
      <c r="H474" s="76">
        <v>25.95</v>
      </c>
      <c r="I474" s="345" t="s">
        <v>199</v>
      </c>
      <c r="J474" s="76" t="s">
        <v>248</v>
      </c>
      <c r="K474" s="342">
        <f>VLOOKUP($I474,'3. Leistungswerte'!$A$8:$D$45,4,FALSE)</f>
        <v>0</v>
      </c>
      <c r="L474" s="362">
        <v>5</v>
      </c>
      <c r="M474" s="62">
        <v>0</v>
      </c>
      <c r="N474" s="77">
        <f>'2. SVS'!$C$50</f>
        <v>15</v>
      </c>
      <c r="O474" s="78">
        <v>0</v>
      </c>
      <c r="P474" s="79"/>
      <c r="Q474" s="80"/>
    </row>
    <row r="475" spans="1:17" ht="36" customHeight="1" thickBot="1">
      <c r="A475" s="62">
        <v>466</v>
      </c>
      <c r="B475" s="81" t="s">
        <v>472</v>
      </c>
      <c r="C475" s="332"/>
      <c r="D475" s="332"/>
      <c r="E475" s="332"/>
      <c r="F475" s="332"/>
      <c r="G475" s="332"/>
      <c r="H475" s="354">
        <f>SUM(H442:H474)</f>
        <v>611.99000000000012</v>
      </c>
      <c r="I475" s="347"/>
      <c r="J475" s="81"/>
      <c r="K475" s="81">
        <f>SUM(K442:K474)</f>
        <v>0</v>
      </c>
      <c r="L475" s="355">
        <f>SUM(L442:L474)</f>
        <v>34423.26</v>
      </c>
      <c r="M475" s="82" t="e">
        <f>SUM(M442:M474)</f>
        <v>#DIV/0!</v>
      </c>
      <c r="N475" s="89"/>
      <c r="O475" s="83" t="e">
        <f>SUM(O442:O474)</f>
        <v>#DIV/0!</v>
      </c>
      <c r="P475" s="84">
        <v>0</v>
      </c>
      <c r="Q475" s="85"/>
    </row>
    <row r="476" spans="1:17" ht="24" customHeight="1">
      <c r="A476" s="62">
        <v>467</v>
      </c>
      <c r="B476" s="61" t="s">
        <v>484</v>
      </c>
      <c r="C476" s="61"/>
      <c r="D476" s="61" t="s">
        <v>224</v>
      </c>
      <c r="E476" s="61"/>
      <c r="F476" s="61" t="s">
        <v>293</v>
      </c>
      <c r="G476" s="61" t="s">
        <v>229</v>
      </c>
      <c r="H476" s="61">
        <v>8.36</v>
      </c>
      <c r="I476" s="344" t="s">
        <v>196</v>
      </c>
      <c r="J476" s="61" t="s">
        <v>485</v>
      </c>
      <c r="K476" s="342">
        <f>VLOOKUP($I476,'3. Leistungswerte'!$A$8:$D$45,4,FALSE)</f>
        <v>0</v>
      </c>
      <c r="L476" s="361">
        <v>872.45</v>
      </c>
      <c r="M476" s="62" t="e">
        <f t="shared" si="24"/>
        <v>#DIV/0!</v>
      </c>
      <c r="N476" s="71">
        <f>'2. SVS'!$C$50</f>
        <v>15</v>
      </c>
      <c r="O476" s="74" t="e">
        <f t="shared" ref="O476:O507" si="25">N476*M476</f>
        <v>#DIV/0!</v>
      </c>
      <c r="P476" s="86"/>
      <c r="Q476" s="87"/>
    </row>
    <row r="477" spans="1:17" ht="24" customHeight="1">
      <c r="A477" s="62">
        <v>468</v>
      </c>
      <c r="B477" s="62" t="s">
        <v>484</v>
      </c>
      <c r="C477" s="62"/>
      <c r="D477" s="62" t="s">
        <v>224</v>
      </c>
      <c r="E477" s="62"/>
      <c r="F477" s="62"/>
      <c r="G477" s="62" t="s">
        <v>229</v>
      </c>
      <c r="H477" s="62">
        <v>35.409999999999997</v>
      </c>
      <c r="I477" s="343" t="s">
        <v>171</v>
      </c>
      <c r="J477" s="62" t="s">
        <v>485</v>
      </c>
      <c r="K477" s="342">
        <f>VLOOKUP($I477,'3. Leistungswerte'!$A$8:$D$45,4,FALSE)</f>
        <v>0</v>
      </c>
      <c r="L477" s="103">
        <v>3695.39</v>
      </c>
      <c r="M477" s="62" t="e">
        <f t="shared" si="24"/>
        <v>#DIV/0!</v>
      </c>
      <c r="N477" s="63">
        <f>'2. SVS'!$C$50</f>
        <v>15</v>
      </c>
      <c r="O477" s="75" t="e">
        <f t="shared" si="25"/>
        <v>#DIV/0!</v>
      </c>
      <c r="P477" s="64"/>
      <c r="Q477" s="65"/>
    </row>
    <row r="478" spans="1:17" ht="24" customHeight="1">
      <c r="A478" s="62">
        <v>469</v>
      </c>
      <c r="B478" s="62" t="s">
        <v>484</v>
      </c>
      <c r="C478" s="62"/>
      <c r="D478" s="62" t="s">
        <v>224</v>
      </c>
      <c r="E478" s="62"/>
      <c r="F478" s="62" t="s">
        <v>486</v>
      </c>
      <c r="G478" s="62" t="s">
        <v>229</v>
      </c>
      <c r="H478" s="62">
        <v>28.79</v>
      </c>
      <c r="I478" s="343" t="s">
        <v>190</v>
      </c>
      <c r="J478" s="62" t="s">
        <v>485</v>
      </c>
      <c r="K478" s="342">
        <f>VLOOKUP($I478,'3. Leistungswerte'!$A$8:$D$45,4,FALSE)</f>
        <v>0</v>
      </c>
      <c r="L478" s="103">
        <v>3004.52</v>
      </c>
      <c r="M478" s="62" t="e">
        <f t="shared" si="24"/>
        <v>#DIV/0!</v>
      </c>
      <c r="N478" s="63">
        <f>'2. SVS'!$C$50</f>
        <v>15</v>
      </c>
      <c r="O478" s="75" t="e">
        <f t="shared" si="25"/>
        <v>#DIV/0!</v>
      </c>
      <c r="P478" s="64"/>
      <c r="Q478" s="65" t="s">
        <v>487</v>
      </c>
    </row>
    <row r="479" spans="1:17" ht="24" customHeight="1">
      <c r="A479" s="62">
        <v>470</v>
      </c>
      <c r="B479" s="62" t="s">
        <v>484</v>
      </c>
      <c r="C479" s="62"/>
      <c r="D479" s="62" t="s">
        <v>224</v>
      </c>
      <c r="E479" s="62"/>
      <c r="F479" s="62" t="s">
        <v>375</v>
      </c>
      <c r="G479" s="62" t="s">
        <v>229</v>
      </c>
      <c r="H479" s="62">
        <v>8.52</v>
      </c>
      <c r="I479" s="343" t="s">
        <v>159</v>
      </c>
      <c r="J479" s="62" t="s">
        <v>485</v>
      </c>
      <c r="K479" s="342">
        <f>VLOOKUP($I479,'3. Leistungswerte'!$A$8:$D$45,4,FALSE)</f>
        <v>0</v>
      </c>
      <c r="L479" s="103">
        <v>889.15</v>
      </c>
      <c r="M479" s="62" t="e">
        <f t="shared" si="24"/>
        <v>#DIV/0!</v>
      </c>
      <c r="N479" s="63">
        <f>'2. SVS'!$C$50</f>
        <v>15</v>
      </c>
      <c r="O479" s="75" t="e">
        <f t="shared" si="25"/>
        <v>#DIV/0!</v>
      </c>
      <c r="P479" s="64"/>
      <c r="Q479" s="65"/>
    </row>
    <row r="480" spans="1:17" ht="24" customHeight="1">
      <c r="A480" s="62">
        <v>471</v>
      </c>
      <c r="B480" s="62" t="s">
        <v>484</v>
      </c>
      <c r="C480" s="62"/>
      <c r="D480" s="62" t="s">
        <v>224</v>
      </c>
      <c r="E480" s="62"/>
      <c r="F480" s="62" t="s">
        <v>362</v>
      </c>
      <c r="G480" s="62" t="s">
        <v>226</v>
      </c>
      <c r="H480" s="62">
        <v>23.56</v>
      </c>
      <c r="I480" s="343" t="s">
        <v>149</v>
      </c>
      <c r="J480" s="62" t="s">
        <v>485</v>
      </c>
      <c r="K480" s="342">
        <f>VLOOKUP($I480,'3. Leistungswerte'!$A$8:$D$45,4,FALSE)</f>
        <v>0</v>
      </c>
      <c r="L480" s="103">
        <v>2458.7199999999998</v>
      </c>
      <c r="M480" s="62" t="e">
        <f t="shared" si="24"/>
        <v>#DIV/0!</v>
      </c>
      <c r="N480" s="63">
        <f>'2. SVS'!$C$50</f>
        <v>15</v>
      </c>
      <c r="O480" s="75" t="e">
        <f t="shared" si="25"/>
        <v>#DIV/0!</v>
      </c>
      <c r="P480" s="64"/>
      <c r="Q480" s="65"/>
    </row>
    <row r="481" spans="1:17" ht="24" customHeight="1">
      <c r="A481" s="62">
        <v>472</v>
      </c>
      <c r="B481" s="62" t="s">
        <v>484</v>
      </c>
      <c r="C481" s="62"/>
      <c r="D481" s="62" t="s">
        <v>224</v>
      </c>
      <c r="E481" s="62"/>
      <c r="F481" s="62" t="s">
        <v>488</v>
      </c>
      <c r="G481" s="62" t="s">
        <v>226</v>
      </c>
      <c r="H481" s="62">
        <v>30.66</v>
      </c>
      <c r="I481" s="343" t="s">
        <v>186</v>
      </c>
      <c r="J481" s="62" t="s">
        <v>489</v>
      </c>
      <c r="K481" s="342">
        <f>VLOOKUP($I481,'3. Leistungswerte'!$A$8:$D$45,4,FALSE)</f>
        <v>0</v>
      </c>
      <c r="L481" s="103">
        <v>4602.37</v>
      </c>
      <c r="M481" s="62" t="e">
        <f t="shared" si="24"/>
        <v>#DIV/0!</v>
      </c>
      <c r="N481" s="63">
        <f>'2. SVS'!$C$50</f>
        <v>15</v>
      </c>
      <c r="O481" s="75" t="e">
        <f t="shared" si="25"/>
        <v>#DIV/0!</v>
      </c>
      <c r="P481" s="64"/>
      <c r="Q481" s="65" t="s">
        <v>490</v>
      </c>
    </row>
    <row r="482" spans="1:17" ht="24" customHeight="1">
      <c r="A482" s="62">
        <v>473</v>
      </c>
      <c r="B482" s="62" t="s">
        <v>484</v>
      </c>
      <c r="C482" s="62"/>
      <c r="D482" s="62" t="s">
        <v>224</v>
      </c>
      <c r="E482" s="62"/>
      <c r="F482" s="62"/>
      <c r="G482" s="62" t="s">
        <v>229</v>
      </c>
      <c r="H482" s="62">
        <v>6.47</v>
      </c>
      <c r="I482" s="343" t="s">
        <v>171</v>
      </c>
      <c r="J482" s="62" t="s">
        <v>485</v>
      </c>
      <c r="K482" s="342">
        <f>VLOOKUP($I482,'3. Leistungswerte'!$A$8:$D$45,4,FALSE)</f>
        <v>0</v>
      </c>
      <c r="L482" s="103">
        <v>675.21</v>
      </c>
      <c r="M482" s="62" t="e">
        <f t="shared" si="24"/>
        <v>#DIV/0!</v>
      </c>
      <c r="N482" s="63">
        <f>'2. SVS'!$C$50</f>
        <v>15</v>
      </c>
      <c r="O482" s="75" t="e">
        <f t="shared" si="25"/>
        <v>#DIV/0!</v>
      </c>
      <c r="P482" s="64"/>
      <c r="Q482" s="65"/>
    </row>
    <row r="483" spans="1:17" ht="24" customHeight="1">
      <c r="A483" s="62">
        <v>474</v>
      </c>
      <c r="B483" s="62" t="s">
        <v>484</v>
      </c>
      <c r="C483" s="62"/>
      <c r="D483" s="62" t="s">
        <v>224</v>
      </c>
      <c r="E483" s="62"/>
      <c r="F483" s="62"/>
      <c r="G483" s="62" t="s">
        <v>447</v>
      </c>
      <c r="H483" s="62">
        <v>22.79</v>
      </c>
      <c r="I483" s="343" t="s">
        <v>171</v>
      </c>
      <c r="J483" s="62" t="s">
        <v>485</v>
      </c>
      <c r="K483" s="342">
        <f>VLOOKUP($I483,'3. Leistungswerte'!$A$8:$D$45,4,FALSE)</f>
        <v>0</v>
      </c>
      <c r="L483" s="103">
        <v>2378.36</v>
      </c>
      <c r="M483" s="62" t="e">
        <f t="shared" si="24"/>
        <v>#DIV/0!</v>
      </c>
      <c r="N483" s="63">
        <f>'2. SVS'!$C$50</f>
        <v>15</v>
      </c>
      <c r="O483" s="75" t="e">
        <f t="shared" si="25"/>
        <v>#DIV/0!</v>
      </c>
      <c r="P483" s="64"/>
      <c r="Q483" s="65"/>
    </row>
    <row r="484" spans="1:17" ht="24" customHeight="1">
      <c r="A484" s="62">
        <v>475</v>
      </c>
      <c r="B484" s="62" t="s">
        <v>484</v>
      </c>
      <c r="C484" s="62"/>
      <c r="D484" s="62" t="s">
        <v>224</v>
      </c>
      <c r="E484" s="62"/>
      <c r="F484" s="62" t="s">
        <v>491</v>
      </c>
      <c r="G484" s="62" t="s">
        <v>360</v>
      </c>
      <c r="H484" s="62">
        <v>15.47</v>
      </c>
      <c r="I484" s="343" t="s">
        <v>149</v>
      </c>
      <c r="J484" s="62" t="s">
        <v>485</v>
      </c>
      <c r="K484" s="342">
        <f>VLOOKUP($I484,'3. Leistungswerte'!$A$8:$D$45,4,FALSE)</f>
        <v>0</v>
      </c>
      <c r="L484" s="103">
        <v>1614.45</v>
      </c>
      <c r="M484" s="62" t="e">
        <f t="shared" si="24"/>
        <v>#DIV/0!</v>
      </c>
      <c r="N484" s="63">
        <f>'2. SVS'!$C$50</f>
        <v>15</v>
      </c>
      <c r="O484" s="75" t="e">
        <f t="shared" si="25"/>
        <v>#DIV/0!</v>
      </c>
      <c r="P484" s="64"/>
      <c r="Q484" s="65"/>
    </row>
    <row r="485" spans="1:17" ht="24" customHeight="1">
      <c r="A485" s="62">
        <v>476</v>
      </c>
      <c r="B485" s="62" t="s">
        <v>484</v>
      </c>
      <c r="C485" s="62"/>
      <c r="D485" s="62" t="s">
        <v>224</v>
      </c>
      <c r="E485" s="62"/>
      <c r="F485" s="62" t="s">
        <v>238</v>
      </c>
      <c r="G485" s="62" t="s">
        <v>229</v>
      </c>
      <c r="H485" s="62">
        <v>2.46</v>
      </c>
      <c r="I485" s="343" t="s">
        <v>159</v>
      </c>
      <c r="J485" s="62" t="s">
        <v>485</v>
      </c>
      <c r="K485" s="342">
        <f>VLOOKUP($I485,'3. Leistungswerte'!$A$8:$D$45,4,FALSE)</f>
        <v>0</v>
      </c>
      <c r="L485" s="103">
        <v>256.73</v>
      </c>
      <c r="M485" s="62" t="e">
        <f t="shared" si="24"/>
        <v>#DIV/0!</v>
      </c>
      <c r="N485" s="63">
        <f>'2. SVS'!$C$50</f>
        <v>15</v>
      </c>
      <c r="O485" s="75" t="e">
        <f t="shared" si="25"/>
        <v>#DIV/0!</v>
      </c>
      <c r="P485" s="64"/>
      <c r="Q485" s="65"/>
    </row>
    <row r="486" spans="1:17" ht="24" customHeight="1">
      <c r="A486" s="62">
        <v>477</v>
      </c>
      <c r="B486" s="62" t="s">
        <v>484</v>
      </c>
      <c r="C486" s="62"/>
      <c r="D486" s="62" t="s">
        <v>224</v>
      </c>
      <c r="E486" s="62"/>
      <c r="F486" s="62" t="s">
        <v>281</v>
      </c>
      <c r="G486" s="62" t="s">
        <v>229</v>
      </c>
      <c r="H486" s="62">
        <v>7.2</v>
      </c>
      <c r="I486" s="343" t="s">
        <v>196</v>
      </c>
      <c r="J486" s="62" t="s">
        <v>485</v>
      </c>
      <c r="K486" s="342">
        <f>VLOOKUP($I486,'3. Leistungswerte'!$A$8:$D$45,4,FALSE)</f>
        <v>0</v>
      </c>
      <c r="L486" s="103">
        <v>751.39</v>
      </c>
      <c r="M486" s="62" t="e">
        <f t="shared" si="24"/>
        <v>#DIV/0!</v>
      </c>
      <c r="N486" s="63">
        <f>'2. SVS'!$C$50</f>
        <v>15</v>
      </c>
      <c r="O486" s="75" t="e">
        <f t="shared" si="25"/>
        <v>#DIV/0!</v>
      </c>
      <c r="P486" s="64"/>
      <c r="Q486" s="65"/>
    </row>
    <row r="487" spans="1:17" ht="24" customHeight="1">
      <c r="A487" s="62">
        <v>478</v>
      </c>
      <c r="B487" s="62" t="s">
        <v>484</v>
      </c>
      <c r="C487" s="62"/>
      <c r="D487" s="62" t="s">
        <v>224</v>
      </c>
      <c r="E487" s="62"/>
      <c r="F487" s="62" t="s">
        <v>282</v>
      </c>
      <c r="G487" s="62" t="s">
        <v>229</v>
      </c>
      <c r="H487" s="62">
        <v>11.19</v>
      </c>
      <c r="I487" s="343" t="s">
        <v>159</v>
      </c>
      <c r="J487" s="62" t="s">
        <v>485</v>
      </c>
      <c r="K487" s="342">
        <f>VLOOKUP($I487,'3. Leistungswerte'!$A$8:$D$45,4,FALSE)</f>
        <v>0</v>
      </c>
      <c r="L487" s="103">
        <v>1167.79</v>
      </c>
      <c r="M487" s="62" t="e">
        <f t="shared" si="24"/>
        <v>#DIV/0!</v>
      </c>
      <c r="N487" s="63">
        <f>'2. SVS'!$C$50</f>
        <v>15</v>
      </c>
      <c r="O487" s="75" t="e">
        <f t="shared" si="25"/>
        <v>#DIV/0!</v>
      </c>
      <c r="P487" s="64"/>
      <c r="Q487" s="65"/>
    </row>
    <row r="488" spans="1:17" ht="24" customHeight="1">
      <c r="A488" s="62">
        <v>479</v>
      </c>
      <c r="B488" s="62" t="s">
        <v>484</v>
      </c>
      <c r="C488" s="62"/>
      <c r="D488" s="62" t="s">
        <v>224</v>
      </c>
      <c r="E488" s="62"/>
      <c r="F488" s="62" t="s">
        <v>239</v>
      </c>
      <c r="G488" s="62" t="s">
        <v>229</v>
      </c>
      <c r="H488" s="62">
        <v>7.89</v>
      </c>
      <c r="I488" s="343" t="s">
        <v>159</v>
      </c>
      <c r="J488" s="62" t="s">
        <v>485</v>
      </c>
      <c r="K488" s="342">
        <f>VLOOKUP($I488,'3. Leistungswerte'!$A$8:$D$45,4,FALSE)</f>
        <v>0</v>
      </c>
      <c r="L488" s="103">
        <v>823.4</v>
      </c>
      <c r="M488" s="62" t="e">
        <f t="shared" si="24"/>
        <v>#DIV/0!</v>
      </c>
      <c r="N488" s="63">
        <f>'2. SVS'!$C$50</f>
        <v>15</v>
      </c>
      <c r="O488" s="75" t="e">
        <f t="shared" si="25"/>
        <v>#DIV/0!</v>
      </c>
      <c r="P488" s="64"/>
      <c r="Q488" s="65"/>
    </row>
    <row r="489" spans="1:17" ht="24" customHeight="1">
      <c r="A489" s="62">
        <v>480</v>
      </c>
      <c r="B489" s="62" t="s">
        <v>484</v>
      </c>
      <c r="C489" s="62"/>
      <c r="D489" s="62" t="s">
        <v>224</v>
      </c>
      <c r="E489" s="62"/>
      <c r="F489" s="62"/>
      <c r="G489" s="62" t="s">
        <v>339</v>
      </c>
      <c r="H489" s="62">
        <v>5.53</v>
      </c>
      <c r="I489" s="343" t="s">
        <v>167</v>
      </c>
      <c r="J489" s="62" t="s">
        <v>366</v>
      </c>
      <c r="K489" s="342">
        <f>VLOOKUP($I489,'3. Leistungswerte'!$A$8:$D$45,4,FALSE)</f>
        <v>0</v>
      </c>
      <c r="L489" s="103">
        <v>288.56</v>
      </c>
      <c r="M489" s="62" t="e">
        <f t="shared" si="24"/>
        <v>#DIV/0!</v>
      </c>
      <c r="N489" s="63">
        <f>'2. SVS'!$C$50</f>
        <v>15</v>
      </c>
      <c r="O489" s="75" t="e">
        <f t="shared" si="25"/>
        <v>#DIV/0!</v>
      </c>
      <c r="P489" s="64"/>
      <c r="Q489" s="65"/>
    </row>
    <row r="490" spans="1:17" ht="24" customHeight="1">
      <c r="A490" s="62">
        <v>481</v>
      </c>
      <c r="B490" s="62" t="s">
        <v>484</v>
      </c>
      <c r="C490" s="62"/>
      <c r="D490" s="62" t="s">
        <v>241</v>
      </c>
      <c r="E490" s="62"/>
      <c r="F490" s="62"/>
      <c r="G490" s="62" t="s">
        <v>339</v>
      </c>
      <c r="H490" s="62">
        <v>10.38</v>
      </c>
      <c r="I490" s="343" t="s">
        <v>167</v>
      </c>
      <c r="J490" s="62" t="s">
        <v>366</v>
      </c>
      <c r="K490" s="342">
        <f>VLOOKUP($I490,'3. Leistungswerte'!$A$8:$D$45,4,FALSE)</f>
        <v>0</v>
      </c>
      <c r="L490" s="103">
        <v>541.63</v>
      </c>
      <c r="M490" s="62" t="e">
        <f t="shared" si="24"/>
        <v>#DIV/0!</v>
      </c>
      <c r="N490" s="63">
        <f>'2. SVS'!$C$50</f>
        <v>15</v>
      </c>
      <c r="O490" s="75" t="e">
        <f t="shared" si="25"/>
        <v>#DIV/0!</v>
      </c>
      <c r="P490" s="64"/>
      <c r="Q490" s="65"/>
    </row>
    <row r="491" spans="1:17" ht="24" customHeight="1">
      <c r="A491" s="62">
        <v>482</v>
      </c>
      <c r="B491" s="62" t="s">
        <v>484</v>
      </c>
      <c r="C491" s="62"/>
      <c r="D491" s="62" t="s">
        <v>241</v>
      </c>
      <c r="E491" s="62"/>
      <c r="F491" s="62"/>
      <c r="G491" s="62" t="s">
        <v>226</v>
      </c>
      <c r="H491" s="62">
        <v>7.58</v>
      </c>
      <c r="I491" s="343" t="s">
        <v>171</v>
      </c>
      <c r="J491" s="62" t="s">
        <v>485</v>
      </c>
      <c r="K491" s="342">
        <f>VLOOKUP($I491,'3. Leistungswerte'!$A$8:$D$45,4,FALSE)</f>
        <v>0</v>
      </c>
      <c r="L491" s="103">
        <v>791.05</v>
      </c>
      <c r="M491" s="62" t="e">
        <f t="shared" si="24"/>
        <v>#DIV/0!</v>
      </c>
      <c r="N491" s="63">
        <f>'2. SVS'!$C$50</f>
        <v>15</v>
      </c>
      <c r="O491" s="75" t="e">
        <f t="shared" si="25"/>
        <v>#DIV/0!</v>
      </c>
      <c r="P491" s="64"/>
      <c r="Q491" s="65"/>
    </row>
    <row r="492" spans="1:17" ht="24" customHeight="1">
      <c r="A492" s="62">
        <v>483</v>
      </c>
      <c r="B492" s="62" t="s">
        <v>484</v>
      </c>
      <c r="C492" s="62"/>
      <c r="D492" s="62" t="s">
        <v>241</v>
      </c>
      <c r="E492" s="62"/>
      <c r="F492" s="62"/>
      <c r="G492" s="62" t="s">
        <v>226</v>
      </c>
      <c r="H492" s="62">
        <v>75.28</v>
      </c>
      <c r="I492" s="343" t="s">
        <v>154</v>
      </c>
      <c r="J492" s="62" t="s">
        <v>485</v>
      </c>
      <c r="K492" s="342">
        <f>VLOOKUP($I492,'3. Leistungswerte'!$A$8:$D$45,4,FALSE)</f>
        <v>0</v>
      </c>
      <c r="L492" s="103">
        <v>7856.22</v>
      </c>
      <c r="M492" s="62" t="e">
        <f t="shared" si="24"/>
        <v>#DIV/0!</v>
      </c>
      <c r="N492" s="63">
        <f>'2. SVS'!$C$50</f>
        <v>15</v>
      </c>
      <c r="O492" s="75" t="e">
        <f t="shared" si="25"/>
        <v>#DIV/0!</v>
      </c>
      <c r="P492" s="64"/>
      <c r="Q492" s="65"/>
    </row>
    <row r="493" spans="1:17" ht="24" customHeight="1">
      <c r="A493" s="62">
        <v>484</v>
      </c>
      <c r="B493" s="62" t="s">
        <v>484</v>
      </c>
      <c r="C493" s="62"/>
      <c r="D493" s="62" t="s">
        <v>241</v>
      </c>
      <c r="E493" s="62"/>
      <c r="F493" s="62"/>
      <c r="G493" s="62" t="s">
        <v>400</v>
      </c>
      <c r="H493" s="62">
        <v>4.7</v>
      </c>
      <c r="I493" s="343" t="s">
        <v>187</v>
      </c>
      <c r="J493" s="62" t="s">
        <v>485</v>
      </c>
      <c r="K493" s="342">
        <f>VLOOKUP($I493,'3. Leistungswerte'!$A$8:$D$45,4,FALSE)</f>
        <v>0</v>
      </c>
      <c r="L493" s="103">
        <v>490.49</v>
      </c>
      <c r="M493" s="62" t="e">
        <f t="shared" si="24"/>
        <v>#DIV/0!</v>
      </c>
      <c r="N493" s="63">
        <f>'2. SVS'!$C$50</f>
        <v>15</v>
      </c>
      <c r="O493" s="75" t="e">
        <f t="shared" si="25"/>
        <v>#DIV/0!</v>
      </c>
      <c r="P493" s="64"/>
      <c r="Q493" s="65"/>
    </row>
    <row r="494" spans="1:17" ht="24" customHeight="1">
      <c r="A494" s="62">
        <v>485</v>
      </c>
      <c r="B494" s="62" t="s">
        <v>484</v>
      </c>
      <c r="C494" s="62"/>
      <c r="D494" s="62" t="s">
        <v>241</v>
      </c>
      <c r="E494" s="62"/>
      <c r="F494" s="62"/>
      <c r="G494" s="62" t="s">
        <v>360</v>
      </c>
      <c r="H494" s="62">
        <v>14.3</v>
      </c>
      <c r="I494" s="343" t="s">
        <v>149</v>
      </c>
      <c r="J494" s="62" t="s">
        <v>485</v>
      </c>
      <c r="K494" s="342">
        <f>VLOOKUP($I494,'3. Leistungswerte'!$A$8:$D$45,4,FALSE)</f>
        <v>0</v>
      </c>
      <c r="L494" s="103">
        <v>1492.35</v>
      </c>
      <c r="M494" s="62" t="e">
        <f t="shared" si="24"/>
        <v>#DIV/0!</v>
      </c>
      <c r="N494" s="63">
        <f>'2. SVS'!$C$50</f>
        <v>15</v>
      </c>
      <c r="O494" s="75" t="e">
        <f t="shared" si="25"/>
        <v>#DIV/0!</v>
      </c>
      <c r="P494" s="64"/>
      <c r="Q494" s="65"/>
    </row>
    <row r="495" spans="1:17" ht="24" customHeight="1">
      <c r="A495" s="62">
        <v>486</v>
      </c>
      <c r="B495" s="62" t="s">
        <v>484</v>
      </c>
      <c r="C495" s="62"/>
      <c r="D495" s="62" t="s">
        <v>241</v>
      </c>
      <c r="E495" s="62"/>
      <c r="F495" s="62"/>
      <c r="G495" s="62" t="s">
        <v>229</v>
      </c>
      <c r="H495" s="62">
        <v>3.63</v>
      </c>
      <c r="I495" s="343" t="s">
        <v>159</v>
      </c>
      <c r="J495" s="62" t="s">
        <v>485</v>
      </c>
      <c r="K495" s="342">
        <f>VLOOKUP($I495,'3. Leistungswerte'!$A$8:$D$45,4,FALSE)</f>
        <v>0</v>
      </c>
      <c r="L495" s="103">
        <v>378.83</v>
      </c>
      <c r="M495" s="62" t="e">
        <f t="shared" si="24"/>
        <v>#DIV/0!</v>
      </c>
      <c r="N495" s="63">
        <f>'2. SVS'!$C$50</f>
        <v>15</v>
      </c>
      <c r="O495" s="75" t="e">
        <f t="shared" si="25"/>
        <v>#DIV/0!</v>
      </c>
      <c r="P495" s="64"/>
      <c r="Q495" s="65"/>
    </row>
    <row r="496" spans="1:17" ht="24" customHeight="1">
      <c r="A496" s="62">
        <v>487</v>
      </c>
      <c r="B496" s="62" t="s">
        <v>484</v>
      </c>
      <c r="C496" s="62"/>
      <c r="D496" s="62" t="s">
        <v>241</v>
      </c>
      <c r="E496" s="62"/>
      <c r="F496" s="62"/>
      <c r="G496" s="62" t="s">
        <v>229</v>
      </c>
      <c r="H496" s="62">
        <v>5.21</v>
      </c>
      <c r="I496" s="343" t="s">
        <v>159</v>
      </c>
      <c r="J496" s="62" t="s">
        <v>485</v>
      </c>
      <c r="K496" s="342">
        <f>VLOOKUP($I496,'3. Leistungswerte'!$A$8:$D$45,4,FALSE)</f>
        <v>0</v>
      </c>
      <c r="L496" s="103">
        <v>543.72</v>
      </c>
      <c r="M496" s="62" t="e">
        <f t="shared" si="24"/>
        <v>#DIV/0!</v>
      </c>
      <c r="N496" s="63">
        <f>'2. SVS'!$C$50</f>
        <v>15</v>
      </c>
      <c r="O496" s="75" t="e">
        <f t="shared" si="25"/>
        <v>#DIV/0!</v>
      </c>
      <c r="P496" s="64"/>
      <c r="Q496" s="65"/>
    </row>
    <row r="497" spans="1:17" ht="24" customHeight="1">
      <c r="A497" s="62">
        <v>488</v>
      </c>
      <c r="B497" s="62" t="s">
        <v>484</v>
      </c>
      <c r="C497" s="62"/>
      <c r="D497" s="62" t="s">
        <v>224</v>
      </c>
      <c r="E497" s="62"/>
      <c r="F497" s="62"/>
      <c r="G497" s="62" t="s">
        <v>339</v>
      </c>
      <c r="H497" s="62">
        <v>9.8000000000000007</v>
      </c>
      <c r="I497" s="343" t="s">
        <v>166</v>
      </c>
      <c r="J497" s="62" t="s">
        <v>485</v>
      </c>
      <c r="K497" s="342">
        <f>VLOOKUP($I497,'3. Leistungswerte'!$A$8:$D$45,4,FALSE)</f>
        <v>0</v>
      </c>
      <c r="L497" s="103">
        <v>1022.73</v>
      </c>
      <c r="M497" s="62" t="e">
        <f t="shared" si="24"/>
        <v>#DIV/0!</v>
      </c>
      <c r="N497" s="63">
        <f>'2. SVS'!$C$50</f>
        <v>15</v>
      </c>
      <c r="O497" s="75" t="e">
        <f t="shared" si="25"/>
        <v>#DIV/0!</v>
      </c>
      <c r="P497" s="64"/>
      <c r="Q497" s="65"/>
    </row>
    <row r="498" spans="1:17" ht="24" customHeight="1">
      <c r="A498" s="62">
        <v>489</v>
      </c>
      <c r="B498" s="62" t="s">
        <v>484</v>
      </c>
      <c r="C498" s="62"/>
      <c r="D498" s="62" t="s">
        <v>241</v>
      </c>
      <c r="E498" s="62"/>
      <c r="F498" s="62"/>
      <c r="G498" s="62" t="s">
        <v>339</v>
      </c>
      <c r="H498" s="62">
        <v>9.49</v>
      </c>
      <c r="I498" s="343" t="s">
        <v>166</v>
      </c>
      <c r="J498" s="62" t="s">
        <v>485</v>
      </c>
      <c r="K498" s="342">
        <f>VLOOKUP($I498,'3. Leistungswerte'!$A$8:$D$45,4,FALSE)</f>
        <v>0</v>
      </c>
      <c r="L498" s="103">
        <v>990.38</v>
      </c>
      <c r="M498" s="62" t="e">
        <f t="shared" si="24"/>
        <v>#DIV/0!</v>
      </c>
      <c r="N498" s="63">
        <f>'2. SVS'!$C$50</f>
        <v>15</v>
      </c>
      <c r="O498" s="75" t="e">
        <f t="shared" si="25"/>
        <v>#DIV/0!</v>
      </c>
      <c r="P498" s="64"/>
      <c r="Q498" s="65"/>
    </row>
    <row r="499" spans="1:17" ht="24" customHeight="1">
      <c r="A499" s="62">
        <v>490</v>
      </c>
      <c r="B499" s="62" t="s">
        <v>484</v>
      </c>
      <c r="C499" s="62"/>
      <c r="D499" s="62" t="s">
        <v>270</v>
      </c>
      <c r="E499" s="62"/>
      <c r="F499" s="62"/>
      <c r="G499" s="62" t="s">
        <v>339</v>
      </c>
      <c r="H499" s="62">
        <v>9.4499999999999993</v>
      </c>
      <c r="I499" s="343" t="s">
        <v>166</v>
      </c>
      <c r="J499" s="62" t="s">
        <v>485</v>
      </c>
      <c r="K499" s="342">
        <f>VLOOKUP($I499,'3. Leistungswerte'!$A$8:$D$45,4,FALSE)</f>
        <v>0</v>
      </c>
      <c r="L499" s="103">
        <v>986.2</v>
      </c>
      <c r="M499" s="62" t="e">
        <f t="shared" si="24"/>
        <v>#DIV/0!</v>
      </c>
      <c r="N499" s="63">
        <f>'2. SVS'!$C$50</f>
        <v>15</v>
      </c>
      <c r="O499" s="75" t="e">
        <f t="shared" si="25"/>
        <v>#DIV/0!</v>
      </c>
      <c r="P499" s="64"/>
      <c r="Q499" s="65"/>
    </row>
    <row r="500" spans="1:17" ht="24" customHeight="1">
      <c r="A500" s="62">
        <v>491</v>
      </c>
      <c r="B500" s="62" t="s">
        <v>484</v>
      </c>
      <c r="C500" s="62"/>
      <c r="D500" s="62" t="s">
        <v>313</v>
      </c>
      <c r="E500" s="62"/>
      <c r="F500" s="62"/>
      <c r="G500" s="62" t="s">
        <v>339</v>
      </c>
      <c r="H500" s="62">
        <v>9.3699999999999992</v>
      </c>
      <c r="I500" s="343" t="s">
        <v>166</v>
      </c>
      <c r="J500" s="62" t="s">
        <v>485</v>
      </c>
      <c r="K500" s="342">
        <f>VLOOKUP($I500,'3. Leistungswerte'!$A$8:$D$45,4,FALSE)</f>
        <v>0</v>
      </c>
      <c r="L500" s="103">
        <v>977.85</v>
      </c>
      <c r="M500" s="62" t="e">
        <f t="shared" si="24"/>
        <v>#DIV/0!</v>
      </c>
      <c r="N500" s="63">
        <f>'2. SVS'!$C$50</f>
        <v>15</v>
      </c>
      <c r="O500" s="75" t="e">
        <f t="shared" si="25"/>
        <v>#DIV/0!</v>
      </c>
      <c r="P500" s="64"/>
      <c r="Q500" s="65"/>
    </row>
    <row r="501" spans="1:17" ht="24" customHeight="1">
      <c r="A501" s="62">
        <v>492</v>
      </c>
      <c r="B501" s="62" t="s">
        <v>484</v>
      </c>
      <c r="C501" s="62"/>
      <c r="D501" s="62" t="s">
        <v>270</v>
      </c>
      <c r="E501" s="62"/>
      <c r="F501" s="62"/>
      <c r="G501" s="62" t="s">
        <v>226</v>
      </c>
      <c r="H501" s="62">
        <v>6.54</v>
      </c>
      <c r="I501" s="343" t="s">
        <v>172</v>
      </c>
      <c r="J501" s="62" t="s">
        <v>366</v>
      </c>
      <c r="K501" s="342">
        <f>VLOOKUP($I501,'3. Leistungswerte'!$A$8:$D$45,4,FALSE)</f>
        <v>0</v>
      </c>
      <c r="L501" s="103">
        <v>341.26</v>
      </c>
      <c r="M501" s="62" t="e">
        <f t="shared" si="24"/>
        <v>#DIV/0!</v>
      </c>
      <c r="N501" s="63">
        <f>'2. SVS'!$C$50</f>
        <v>15</v>
      </c>
      <c r="O501" s="75" t="e">
        <f t="shared" si="25"/>
        <v>#DIV/0!</v>
      </c>
      <c r="P501" s="64"/>
      <c r="Q501" s="65"/>
    </row>
    <row r="502" spans="1:17" ht="24" customHeight="1">
      <c r="A502" s="62">
        <v>493</v>
      </c>
      <c r="B502" s="62" t="s">
        <v>484</v>
      </c>
      <c r="C502" s="62"/>
      <c r="D502" s="62" t="s">
        <v>270</v>
      </c>
      <c r="E502" s="62"/>
      <c r="F502" s="62"/>
      <c r="G502" s="62" t="s">
        <v>226</v>
      </c>
      <c r="H502" s="62">
        <v>16.8</v>
      </c>
      <c r="I502" s="343" t="s">
        <v>150</v>
      </c>
      <c r="J502" s="62" t="s">
        <v>366</v>
      </c>
      <c r="K502" s="342">
        <f>VLOOKUP($I502,'3. Leistungswerte'!$A$8:$D$45,4,FALSE)</f>
        <v>0</v>
      </c>
      <c r="L502" s="103">
        <v>876.62</v>
      </c>
      <c r="M502" s="62" t="e">
        <f t="shared" si="24"/>
        <v>#DIV/0!</v>
      </c>
      <c r="N502" s="63">
        <f>'2. SVS'!$C$50</f>
        <v>15</v>
      </c>
      <c r="O502" s="75" t="e">
        <f t="shared" si="25"/>
        <v>#DIV/0!</v>
      </c>
      <c r="P502" s="64"/>
      <c r="Q502" s="65"/>
    </row>
    <row r="503" spans="1:17" ht="24" customHeight="1">
      <c r="A503" s="62">
        <v>494</v>
      </c>
      <c r="B503" s="62" t="s">
        <v>484</v>
      </c>
      <c r="C503" s="62"/>
      <c r="D503" s="62" t="s">
        <v>270</v>
      </c>
      <c r="E503" s="62"/>
      <c r="F503" s="62"/>
      <c r="G503" s="62" t="s">
        <v>226</v>
      </c>
      <c r="H503" s="62">
        <v>12.14</v>
      </c>
      <c r="I503" s="343" t="s">
        <v>150</v>
      </c>
      <c r="J503" s="62" t="s">
        <v>366</v>
      </c>
      <c r="K503" s="342">
        <f>VLOOKUP($I503,'3. Leistungswerte'!$A$8:$D$45,4,FALSE)</f>
        <v>0</v>
      </c>
      <c r="L503" s="103">
        <v>633.47</v>
      </c>
      <c r="M503" s="62" t="e">
        <f t="shared" si="24"/>
        <v>#DIV/0!</v>
      </c>
      <c r="N503" s="63">
        <f>'2. SVS'!$C$50</f>
        <v>15</v>
      </c>
      <c r="O503" s="75" t="e">
        <f t="shared" si="25"/>
        <v>#DIV/0!</v>
      </c>
      <c r="P503" s="64"/>
      <c r="Q503" s="65"/>
    </row>
    <row r="504" spans="1:17" ht="24" customHeight="1">
      <c r="A504" s="62">
        <v>495</v>
      </c>
      <c r="B504" s="62" t="s">
        <v>484</v>
      </c>
      <c r="C504" s="62"/>
      <c r="D504" s="62" t="s">
        <v>270</v>
      </c>
      <c r="E504" s="62"/>
      <c r="F504" s="62"/>
      <c r="G504" s="62" t="s">
        <v>226</v>
      </c>
      <c r="H504" s="62">
        <v>5.43</v>
      </c>
      <c r="I504" s="343" t="s">
        <v>192</v>
      </c>
      <c r="J504" s="62" t="s">
        <v>368</v>
      </c>
      <c r="K504" s="342">
        <f>VLOOKUP($I504,'3. Leistungswerte'!$A$8:$D$45,4,FALSE)</f>
        <v>0</v>
      </c>
      <c r="L504" s="103">
        <v>65.16</v>
      </c>
      <c r="M504" s="62" t="e">
        <f t="shared" si="24"/>
        <v>#DIV/0!</v>
      </c>
      <c r="N504" s="63">
        <f>'2. SVS'!$C$50</f>
        <v>15</v>
      </c>
      <c r="O504" s="75" t="e">
        <f t="shared" si="25"/>
        <v>#DIV/0!</v>
      </c>
      <c r="P504" s="64"/>
      <c r="Q504" s="65"/>
    </row>
    <row r="505" spans="1:17" ht="24" customHeight="1">
      <c r="A505" s="62">
        <v>496</v>
      </c>
      <c r="B505" s="62" t="s">
        <v>484</v>
      </c>
      <c r="C505" s="62"/>
      <c r="D505" s="62" t="s">
        <v>270</v>
      </c>
      <c r="E505" s="62"/>
      <c r="F505" s="62"/>
      <c r="G505" s="62" t="s">
        <v>229</v>
      </c>
      <c r="H505" s="62">
        <v>5.34</v>
      </c>
      <c r="I505" s="343" t="s">
        <v>159</v>
      </c>
      <c r="J505" s="62" t="s">
        <v>485</v>
      </c>
      <c r="K505" s="342">
        <f>VLOOKUP($I505,'3. Leistungswerte'!$A$8:$D$45,4,FALSE)</f>
        <v>0</v>
      </c>
      <c r="L505" s="103">
        <v>557.28</v>
      </c>
      <c r="M505" s="62" t="e">
        <f t="shared" si="24"/>
        <v>#DIV/0!</v>
      </c>
      <c r="N505" s="63">
        <f>'2. SVS'!$C$50</f>
        <v>15</v>
      </c>
      <c r="O505" s="75" t="e">
        <f t="shared" si="25"/>
        <v>#DIV/0!</v>
      </c>
      <c r="P505" s="64"/>
      <c r="Q505" s="65"/>
    </row>
    <row r="506" spans="1:17" ht="24" customHeight="1">
      <c r="A506" s="62">
        <v>497</v>
      </c>
      <c r="B506" s="62" t="s">
        <v>484</v>
      </c>
      <c r="C506" s="62"/>
      <c r="D506" s="62" t="s">
        <v>270</v>
      </c>
      <c r="E506" s="62"/>
      <c r="F506" s="62"/>
      <c r="G506" s="62" t="s">
        <v>339</v>
      </c>
      <c r="H506" s="62">
        <v>10.38</v>
      </c>
      <c r="I506" s="343" t="s">
        <v>167</v>
      </c>
      <c r="J506" s="62" t="s">
        <v>366</v>
      </c>
      <c r="K506" s="342">
        <f>VLOOKUP($I506,'3. Leistungswerte'!$A$8:$D$45,4,FALSE)</f>
        <v>0</v>
      </c>
      <c r="L506" s="103">
        <v>541.63</v>
      </c>
      <c r="M506" s="62" t="e">
        <f t="shared" si="24"/>
        <v>#DIV/0!</v>
      </c>
      <c r="N506" s="63">
        <f>'2. SVS'!$C$50</f>
        <v>15</v>
      </c>
      <c r="O506" s="75" t="e">
        <f t="shared" si="25"/>
        <v>#DIV/0!</v>
      </c>
      <c r="P506" s="64"/>
      <c r="Q506" s="65"/>
    </row>
    <row r="507" spans="1:17" ht="24" customHeight="1" thickBot="1">
      <c r="A507" s="62">
        <v>498</v>
      </c>
      <c r="B507" s="76" t="s">
        <v>484</v>
      </c>
      <c r="C507" s="76"/>
      <c r="D507" s="76" t="s">
        <v>313</v>
      </c>
      <c r="E507" s="76"/>
      <c r="F507" s="76"/>
      <c r="G507" s="76" t="s">
        <v>339</v>
      </c>
      <c r="H507" s="76">
        <v>10.38</v>
      </c>
      <c r="I507" s="345" t="s">
        <v>167</v>
      </c>
      <c r="J507" s="76" t="s">
        <v>366</v>
      </c>
      <c r="K507" s="342">
        <f>VLOOKUP($I507,'3. Leistungswerte'!$A$8:$D$45,4,FALSE)</f>
        <v>0</v>
      </c>
      <c r="L507" s="362">
        <v>541.63</v>
      </c>
      <c r="M507" s="62" t="e">
        <f t="shared" si="24"/>
        <v>#DIV/0!</v>
      </c>
      <c r="N507" s="77">
        <f>'2. SVS'!$C$50</f>
        <v>15</v>
      </c>
      <c r="O507" s="78" t="e">
        <f t="shared" si="25"/>
        <v>#DIV/0!</v>
      </c>
      <c r="P507" s="79"/>
      <c r="Q507" s="80"/>
    </row>
    <row r="508" spans="1:17" ht="36" customHeight="1" thickBot="1">
      <c r="A508" s="62">
        <v>499</v>
      </c>
      <c r="B508" s="81" t="s">
        <v>484</v>
      </c>
      <c r="C508" s="333"/>
      <c r="D508" s="333"/>
      <c r="E508" s="333"/>
      <c r="F508" s="333"/>
      <c r="G508" s="333"/>
      <c r="H508" s="354">
        <f>SUM(H476:H507)</f>
        <v>440.49999999999994</v>
      </c>
      <c r="I508" s="347"/>
      <c r="J508" s="88"/>
      <c r="K508" s="359">
        <f>SUM(K476:K507)</f>
        <v>0</v>
      </c>
      <c r="L508" s="355">
        <f>SUM(L476:L507)</f>
        <v>43106.990000000005</v>
      </c>
      <c r="M508" s="82" t="e">
        <f>SUM(M476:M507)</f>
        <v>#DIV/0!</v>
      </c>
      <c r="N508" s="89"/>
      <c r="O508" s="83" t="e">
        <f>SUM(O476:O507)</f>
        <v>#DIV/0!</v>
      </c>
      <c r="P508" s="84">
        <v>0</v>
      </c>
      <c r="Q508" s="85"/>
    </row>
    <row r="509" spans="1:17" ht="24" customHeight="1">
      <c r="A509" s="62">
        <v>500</v>
      </c>
      <c r="B509" s="61" t="s">
        <v>492</v>
      </c>
      <c r="C509" s="61" t="s">
        <v>420</v>
      </c>
      <c r="D509" s="61" t="s">
        <v>224</v>
      </c>
      <c r="E509" s="61"/>
      <c r="F509" s="61" t="s">
        <v>362</v>
      </c>
      <c r="G509" s="61" t="s">
        <v>229</v>
      </c>
      <c r="H509" s="61">
        <v>23.13</v>
      </c>
      <c r="I509" s="344" t="s">
        <v>146</v>
      </c>
      <c r="J509" s="61" t="s">
        <v>363</v>
      </c>
      <c r="K509" s="342">
        <f>VLOOKUP($I509,'3. Leistungswerte'!$A$8:$D$45,4,FALSE)</f>
        <v>0</v>
      </c>
      <c r="L509" s="361">
        <v>2893.33</v>
      </c>
      <c r="M509" s="62" t="e">
        <f t="shared" si="24"/>
        <v>#DIV/0!</v>
      </c>
      <c r="N509" s="71">
        <f>'2. SVS'!$C$50</f>
        <v>15</v>
      </c>
      <c r="O509" s="74" t="e">
        <f t="shared" ref="O509:O535" si="26">N509*M509</f>
        <v>#DIV/0!</v>
      </c>
      <c r="P509" s="86">
        <v>23.13</v>
      </c>
      <c r="Q509" s="87"/>
    </row>
    <row r="510" spans="1:17" ht="24" customHeight="1">
      <c r="A510" s="62">
        <v>501</v>
      </c>
      <c r="B510" s="62" t="s">
        <v>492</v>
      </c>
      <c r="C510" s="62" t="s">
        <v>420</v>
      </c>
      <c r="D510" s="62" t="s">
        <v>224</v>
      </c>
      <c r="E510" s="62"/>
      <c r="F510" s="62" t="s">
        <v>228</v>
      </c>
      <c r="G510" s="62" t="s">
        <v>229</v>
      </c>
      <c r="H510" s="62">
        <v>9.49</v>
      </c>
      <c r="I510" s="343" t="s">
        <v>168</v>
      </c>
      <c r="J510" s="62" t="s">
        <v>355</v>
      </c>
      <c r="K510" s="342">
        <f>VLOOKUP($I510,'3. Leistungswerte'!$A$8:$D$45,4,FALSE)</f>
        <v>0</v>
      </c>
      <c r="L510" s="103">
        <v>2374.21</v>
      </c>
      <c r="M510" s="62" t="e">
        <f t="shared" si="24"/>
        <v>#DIV/0!</v>
      </c>
      <c r="N510" s="63">
        <f>'2. SVS'!$C$50</f>
        <v>15</v>
      </c>
      <c r="O510" s="75" t="e">
        <f t="shared" si="26"/>
        <v>#DIV/0!</v>
      </c>
      <c r="P510" s="64">
        <v>9.49</v>
      </c>
      <c r="Q510" s="65"/>
    </row>
    <row r="511" spans="1:17" ht="24" customHeight="1">
      <c r="A511" s="62">
        <v>502</v>
      </c>
      <c r="B511" s="62" t="s">
        <v>492</v>
      </c>
      <c r="C511" s="62" t="s">
        <v>420</v>
      </c>
      <c r="D511" s="62" t="s">
        <v>224</v>
      </c>
      <c r="E511" s="62"/>
      <c r="F511" s="62" t="s">
        <v>375</v>
      </c>
      <c r="G511" s="62" t="s">
        <v>229</v>
      </c>
      <c r="H511" s="62">
        <v>1.96</v>
      </c>
      <c r="I511" s="343" t="s">
        <v>603</v>
      </c>
      <c r="J511" s="62" t="s">
        <v>355</v>
      </c>
      <c r="K511" s="342">
        <f>VLOOKUP($I511,'3. Leistungswerte'!$A$8:$D$45,4,FALSE)</f>
        <v>0</v>
      </c>
      <c r="L511" s="103">
        <v>490.35</v>
      </c>
      <c r="M511" s="62" t="e">
        <f t="shared" si="24"/>
        <v>#DIV/0!</v>
      </c>
      <c r="N511" s="63">
        <f>'2. SVS'!$C$50</f>
        <v>15</v>
      </c>
      <c r="O511" s="75" t="e">
        <f t="shared" si="26"/>
        <v>#DIV/0!</v>
      </c>
      <c r="P511" s="64">
        <v>1.96</v>
      </c>
      <c r="Q511" s="65"/>
    </row>
    <row r="512" spans="1:17" ht="24" customHeight="1">
      <c r="A512" s="62">
        <v>503</v>
      </c>
      <c r="B512" s="62" t="s">
        <v>492</v>
      </c>
      <c r="C512" s="62" t="s">
        <v>420</v>
      </c>
      <c r="D512" s="62" t="s">
        <v>224</v>
      </c>
      <c r="E512" s="62"/>
      <c r="F512" s="62" t="s">
        <v>367</v>
      </c>
      <c r="G512" s="62" t="s">
        <v>229</v>
      </c>
      <c r="H512" s="62">
        <v>12.54</v>
      </c>
      <c r="I512" s="343" t="s">
        <v>192</v>
      </c>
      <c r="J512" s="62" t="s">
        <v>368</v>
      </c>
      <c r="K512" s="342">
        <f>VLOOKUP($I512,'3. Leistungswerte'!$A$8:$D$45,4,FALSE)</f>
        <v>0</v>
      </c>
      <c r="L512" s="103">
        <v>150.47999999999999</v>
      </c>
      <c r="M512" s="62" t="e">
        <f t="shared" si="24"/>
        <v>#DIV/0!</v>
      </c>
      <c r="N512" s="63">
        <f>'2. SVS'!$C$50</f>
        <v>15</v>
      </c>
      <c r="O512" s="75" t="e">
        <f t="shared" si="26"/>
        <v>#DIV/0!</v>
      </c>
      <c r="P512" s="64">
        <v>12.54</v>
      </c>
      <c r="Q512" s="65"/>
    </row>
    <row r="513" spans="1:17" ht="24" customHeight="1">
      <c r="A513" s="62">
        <v>504</v>
      </c>
      <c r="B513" s="62" t="s">
        <v>492</v>
      </c>
      <c r="C513" s="62" t="s">
        <v>420</v>
      </c>
      <c r="D513" s="62" t="s">
        <v>224</v>
      </c>
      <c r="E513" s="62"/>
      <c r="F513" s="62" t="s">
        <v>398</v>
      </c>
      <c r="G513" s="62" t="s">
        <v>493</v>
      </c>
      <c r="H513" s="62">
        <v>1.82</v>
      </c>
      <c r="I513" s="343" t="s">
        <v>199</v>
      </c>
      <c r="J513" s="62" t="s">
        <v>248</v>
      </c>
      <c r="K513" s="342">
        <f>VLOOKUP($I513,'3. Leistungswerte'!$A$8:$D$45,4,FALSE)</f>
        <v>0</v>
      </c>
      <c r="L513" s="103">
        <v>0</v>
      </c>
      <c r="M513" s="62">
        <v>0</v>
      </c>
      <c r="N513" s="63">
        <f>'2. SVS'!$C$50</f>
        <v>15</v>
      </c>
      <c r="O513" s="75">
        <v>0</v>
      </c>
      <c r="P513" s="64"/>
      <c r="Q513" s="65"/>
    </row>
    <row r="514" spans="1:17" ht="24" customHeight="1">
      <c r="A514" s="62">
        <v>505</v>
      </c>
      <c r="B514" s="62" t="s">
        <v>492</v>
      </c>
      <c r="C514" s="62" t="s">
        <v>420</v>
      </c>
      <c r="D514" s="62" t="s">
        <v>224</v>
      </c>
      <c r="E514" s="62"/>
      <c r="F514" s="62" t="s">
        <v>473</v>
      </c>
      <c r="G514" s="62" t="s">
        <v>229</v>
      </c>
      <c r="H514" s="62">
        <v>8</v>
      </c>
      <c r="I514" s="343" t="s">
        <v>199</v>
      </c>
      <c r="J514" s="62" t="s">
        <v>248</v>
      </c>
      <c r="K514" s="342">
        <f>VLOOKUP($I514,'3. Leistungswerte'!$A$8:$D$45,4,FALSE)</f>
        <v>0</v>
      </c>
      <c r="L514" s="103">
        <v>0</v>
      </c>
      <c r="M514" s="62">
        <v>0</v>
      </c>
      <c r="N514" s="63">
        <f>'2. SVS'!$C$50</f>
        <v>15</v>
      </c>
      <c r="O514" s="75">
        <v>0</v>
      </c>
      <c r="P514" s="64"/>
      <c r="Q514" s="65"/>
    </row>
    <row r="515" spans="1:17" ht="24" customHeight="1">
      <c r="A515" s="62">
        <v>506</v>
      </c>
      <c r="B515" s="62" t="s">
        <v>492</v>
      </c>
      <c r="C515" s="62" t="s">
        <v>494</v>
      </c>
      <c r="D515" s="62" t="s">
        <v>224</v>
      </c>
      <c r="E515" s="62"/>
      <c r="F515" s="62" t="s">
        <v>228</v>
      </c>
      <c r="G515" s="62" t="s">
        <v>229</v>
      </c>
      <c r="H515" s="62">
        <v>2.98</v>
      </c>
      <c r="I515" s="343" t="s">
        <v>168</v>
      </c>
      <c r="J515" s="62" t="s">
        <v>355</v>
      </c>
      <c r="K515" s="342">
        <f>VLOOKUP($I515,'3. Leistungswerte'!$A$8:$D$45,4,FALSE)</f>
        <v>0</v>
      </c>
      <c r="L515" s="103">
        <v>745.54</v>
      </c>
      <c r="M515" s="62" t="e">
        <f t="shared" si="24"/>
        <v>#DIV/0!</v>
      </c>
      <c r="N515" s="63">
        <f>'2. SVS'!$C$50</f>
        <v>15</v>
      </c>
      <c r="O515" s="75" t="e">
        <f t="shared" si="26"/>
        <v>#DIV/0!</v>
      </c>
      <c r="P515" s="64">
        <v>2.98</v>
      </c>
      <c r="Q515" s="65"/>
    </row>
    <row r="516" spans="1:17" ht="24" customHeight="1">
      <c r="A516" s="62">
        <v>507</v>
      </c>
      <c r="B516" s="62" t="s">
        <v>492</v>
      </c>
      <c r="C516" s="62" t="s">
        <v>494</v>
      </c>
      <c r="D516" s="62" t="s">
        <v>224</v>
      </c>
      <c r="E516" s="62"/>
      <c r="F516" s="62" t="s">
        <v>261</v>
      </c>
      <c r="G516" s="62" t="s">
        <v>229</v>
      </c>
      <c r="H516" s="62">
        <v>15.21</v>
      </c>
      <c r="I516" s="343" t="s">
        <v>150</v>
      </c>
      <c r="J516" s="62" t="s">
        <v>366</v>
      </c>
      <c r="K516" s="342">
        <f>VLOOKUP($I516,'3. Leistungswerte'!$A$8:$D$45,4,FALSE)</f>
        <v>0</v>
      </c>
      <c r="L516" s="103">
        <v>793.66</v>
      </c>
      <c r="M516" s="62" t="e">
        <f t="shared" si="24"/>
        <v>#DIV/0!</v>
      </c>
      <c r="N516" s="63">
        <f>'2. SVS'!$C$50</f>
        <v>15</v>
      </c>
      <c r="O516" s="75" t="e">
        <f t="shared" si="26"/>
        <v>#DIV/0!</v>
      </c>
      <c r="P516" s="64">
        <v>15.21</v>
      </c>
      <c r="Q516" s="65"/>
    </row>
    <row r="517" spans="1:17" ht="24" customHeight="1">
      <c r="A517" s="62">
        <v>508</v>
      </c>
      <c r="B517" s="62" t="s">
        <v>492</v>
      </c>
      <c r="C517" s="62" t="s">
        <v>494</v>
      </c>
      <c r="D517" s="62" t="s">
        <v>224</v>
      </c>
      <c r="E517" s="62"/>
      <c r="F517" s="62" t="s">
        <v>376</v>
      </c>
      <c r="G517" s="62" t="s">
        <v>229</v>
      </c>
      <c r="H517" s="62">
        <v>10.7</v>
      </c>
      <c r="I517" s="343" t="s">
        <v>161</v>
      </c>
      <c r="J517" s="62" t="s">
        <v>232</v>
      </c>
      <c r="K517" s="342">
        <f>VLOOKUP($I517,'3. Leistungswerte'!$A$8:$D$45,4,FALSE)</f>
        <v>0</v>
      </c>
      <c r="L517" s="103">
        <v>10.7</v>
      </c>
      <c r="M517" s="62" t="e">
        <f t="shared" si="24"/>
        <v>#DIV/0!</v>
      </c>
      <c r="N517" s="63">
        <f>'2. SVS'!$C$50</f>
        <v>15</v>
      </c>
      <c r="O517" s="75" t="e">
        <f t="shared" si="26"/>
        <v>#DIV/0!</v>
      </c>
      <c r="P517" s="64"/>
      <c r="Q517" s="65" t="s">
        <v>479</v>
      </c>
    </row>
    <row r="518" spans="1:17" ht="24" customHeight="1">
      <c r="A518" s="62">
        <v>509</v>
      </c>
      <c r="B518" s="62" t="s">
        <v>492</v>
      </c>
      <c r="C518" s="62" t="s">
        <v>494</v>
      </c>
      <c r="D518" s="62" t="s">
        <v>224</v>
      </c>
      <c r="E518" s="62"/>
      <c r="F518" s="62" t="s">
        <v>367</v>
      </c>
      <c r="G518" s="62" t="s">
        <v>229</v>
      </c>
      <c r="H518" s="62">
        <v>8.75</v>
      </c>
      <c r="I518" s="343" t="s">
        <v>193</v>
      </c>
      <c r="J518" s="62" t="s">
        <v>232</v>
      </c>
      <c r="K518" s="342">
        <f>VLOOKUP($I518,'3. Leistungswerte'!$A$8:$D$45,4,FALSE)</f>
        <v>0</v>
      </c>
      <c r="L518" s="103">
        <v>8.75</v>
      </c>
      <c r="M518" s="62" t="e">
        <f t="shared" si="24"/>
        <v>#DIV/0!</v>
      </c>
      <c r="N518" s="63">
        <f>'2. SVS'!$C$50</f>
        <v>15</v>
      </c>
      <c r="O518" s="75" t="e">
        <f t="shared" si="26"/>
        <v>#DIV/0!</v>
      </c>
      <c r="P518" s="64"/>
      <c r="Q518" s="65"/>
    </row>
    <row r="519" spans="1:17" ht="24" customHeight="1">
      <c r="A519" s="62">
        <v>510</v>
      </c>
      <c r="B519" s="62" t="s">
        <v>492</v>
      </c>
      <c r="C519" s="62" t="s">
        <v>494</v>
      </c>
      <c r="D519" s="62" t="s">
        <v>224</v>
      </c>
      <c r="E519" s="62"/>
      <c r="F519" s="62" t="s">
        <v>375</v>
      </c>
      <c r="G519" s="62" t="s">
        <v>229</v>
      </c>
      <c r="H519" s="62">
        <v>1.85</v>
      </c>
      <c r="I519" s="343" t="s">
        <v>603</v>
      </c>
      <c r="J519" s="62" t="s">
        <v>355</v>
      </c>
      <c r="K519" s="342">
        <f>VLOOKUP($I519,'3. Leistungswerte'!$A$8:$D$45,4,FALSE)</f>
        <v>0</v>
      </c>
      <c r="L519" s="103">
        <v>462.83</v>
      </c>
      <c r="M519" s="62" t="e">
        <f t="shared" si="24"/>
        <v>#DIV/0!</v>
      </c>
      <c r="N519" s="63">
        <f>'2. SVS'!$C$50</f>
        <v>15</v>
      </c>
      <c r="O519" s="75" t="e">
        <f t="shared" si="26"/>
        <v>#DIV/0!</v>
      </c>
      <c r="P519" s="64">
        <v>1.85</v>
      </c>
      <c r="Q519" s="65"/>
    </row>
    <row r="520" spans="1:17" ht="24" customHeight="1">
      <c r="A520" s="62">
        <v>511</v>
      </c>
      <c r="B520" s="62" t="s">
        <v>492</v>
      </c>
      <c r="C520" s="62" t="s">
        <v>494</v>
      </c>
      <c r="D520" s="62" t="s">
        <v>224</v>
      </c>
      <c r="E520" s="62"/>
      <c r="F520" s="62" t="s">
        <v>238</v>
      </c>
      <c r="G520" s="62" t="s">
        <v>229</v>
      </c>
      <c r="H520" s="62">
        <v>4.46</v>
      </c>
      <c r="I520" s="343" t="s">
        <v>603</v>
      </c>
      <c r="J520" s="62" t="s">
        <v>355</v>
      </c>
      <c r="K520" s="342">
        <f>VLOOKUP($I520,'3. Leistungswerte'!$A$8:$D$45,4,FALSE)</f>
        <v>0</v>
      </c>
      <c r="L520" s="103">
        <v>1115.8</v>
      </c>
      <c r="M520" s="62" t="e">
        <f t="shared" si="24"/>
        <v>#DIV/0!</v>
      </c>
      <c r="N520" s="63">
        <f>'2. SVS'!$C$50</f>
        <v>15</v>
      </c>
      <c r="O520" s="75" t="e">
        <f t="shared" si="26"/>
        <v>#DIV/0!</v>
      </c>
      <c r="P520" s="64">
        <v>4.46</v>
      </c>
      <c r="Q520" s="65"/>
    </row>
    <row r="521" spans="1:17" ht="24" customHeight="1">
      <c r="A521" s="62">
        <v>512</v>
      </c>
      <c r="B521" s="62" t="s">
        <v>492</v>
      </c>
      <c r="C521" s="62" t="s">
        <v>494</v>
      </c>
      <c r="D521" s="62" t="s">
        <v>224</v>
      </c>
      <c r="E521" s="62"/>
      <c r="F521" s="62" t="s">
        <v>239</v>
      </c>
      <c r="G521" s="62" t="s">
        <v>229</v>
      </c>
      <c r="H521" s="62">
        <v>5.8</v>
      </c>
      <c r="I521" s="343" t="s">
        <v>603</v>
      </c>
      <c r="J521" s="62" t="s">
        <v>355</v>
      </c>
      <c r="K521" s="342">
        <f>VLOOKUP($I521,'3. Leistungswerte'!$A$8:$D$45,4,FALSE)</f>
        <v>0</v>
      </c>
      <c r="L521" s="103">
        <v>1451.04</v>
      </c>
      <c r="M521" s="62" t="e">
        <f t="shared" si="24"/>
        <v>#DIV/0!</v>
      </c>
      <c r="N521" s="63">
        <f>'2. SVS'!$C$50</f>
        <v>15</v>
      </c>
      <c r="O521" s="75" t="e">
        <f t="shared" si="26"/>
        <v>#DIV/0!</v>
      </c>
      <c r="P521" s="64">
        <v>5.8</v>
      </c>
      <c r="Q521" s="65"/>
    </row>
    <row r="522" spans="1:17" ht="24" customHeight="1">
      <c r="A522" s="62">
        <v>513</v>
      </c>
      <c r="B522" s="62" t="s">
        <v>492</v>
      </c>
      <c r="C522" s="62" t="s">
        <v>494</v>
      </c>
      <c r="D522" s="62" t="s">
        <v>224</v>
      </c>
      <c r="E522" s="62"/>
      <c r="F522" s="62" t="s">
        <v>240</v>
      </c>
      <c r="G522" s="62" t="s">
        <v>229</v>
      </c>
      <c r="H522" s="62">
        <v>7.09</v>
      </c>
      <c r="I522" s="343" t="s">
        <v>603</v>
      </c>
      <c r="J522" s="62" t="s">
        <v>355</v>
      </c>
      <c r="K522" s="342">
        <f>VLOOKUP($I522,'3. Leistungswerte'!$A$8:$D$45,4,FALSE)</f>
        <v>0</v>
      </c>
      <c r="L522" s="103">
        <v>1773.78</v>
      </c>
      <c r="M522" s="62" t="e">
        <f t="shared" si="24"/>
        <v>#DIV/0!</v>
      </c>
      <c r="N522" s="63">
        <f>'2. SVS'!$C$50</f>
        <v>15</v>
      </c>
      <c r="O522" s="75" t="e">
        <f t="shared" si="26"/>
        <v>#DIV/0!</v>
      </c>
      <c r="P522" s="64">
        <v>7.09</v>
      </c>
      <c r="Q522" s="65"/>
    </row>
    <row r="523" spans="1:17" ht="24" customHeight="1">
      <c r="A523" s="62">
        <v>514</v>
      </c>
      <c r="B523" s="62" t="s">
        <v>492</v>
      </c>
      <c r="C523" s="62" t="s">
        <v>495</v>
      </c>
      <c r="D523" s="62" t="s">
        <v>224</v>
      </c>
      <c r="E523" s="62"/>
      <c r="F523" s="62" t="s">
        <v>228</v>
      </c>
      <c r="G523" s="62" t="s">
        <v>229</v>
      </c>
      <c r="H523" s="62">
        <v>76</v>
      </c>
      <c r="I523" s="343" t="s">
        <v>168</v>
      </c>
      <c r="J523" s="62" t="s">
        <v>355</v>
      </c>
      <c r="K523" s="342">
        <f>VLOOKUP($I523,'3. Leistungswerte'!$A$8:$D$45,4,FALSE)</f>
        <v>0</v>
      </c>
      <c r="L523" s="103">
        <v>19013.68</v>
      </c>
      <c r="M523" s="62" t="e">
        <f t="shared" ref="M523:M535" si="27">L523/K523</f>
        <v>#DIV/0!</v>
      </c>
      <c r="N523" s="63">
        <f>'2. SVS'!$C$50</f>
        <v>15</v>
      </c>
      <c r="O523" s="75" t="e">
        <f t="shared" si="26"/>
        <v>#DIV/0!</v>
      </c>
      <c r="P523" s="64">
        <v>76</v>
      </c>
      <c r="Q523" s="65"/>
    </row>
    <row r="524" spans="1:17" ht="24" customHeight="1">
      <c r="A524" s="62">
        <v>515</v>
      </c>
      <c r="B524" s="62" t="s">
        <v>492</v>
      </c>
      <c r="C524" s="62" t="s">
        <v>495</v>
      </c>
      <c r="D524" s="62" t="s">
        <v>224</v>
      </c>
      <c r="E524" s="62" t="s">
        <v>496</v>
      </c>
      <c r="F524" s="62" t="s">
        <v>497</v>
      </c>
      <c r="G524" s="62" t="s">
        <v>452</v>
      </c>
      <c r="H524" s="62">
        <v>14.25</v>
      </c>
      <c r="I524" s="343" t="s">
        <v>192</v>
      </c>
      <c r="J524" s="62" t="s">
        <v>368</v>
      </c>
      <c r="K524" s="342">
        <f>VLOOKUP($I524,'3. Leistungswerte'!$A$8:$D$45,4,FALSE)</f>
        <v>0</v>
      </c>
      <c r="L524" s="103">
        <v>171</v>
      </c>
      <c r="M524" s="62" t="e">
        <f t="shared" si="27"/>
        <v>#DIV/0!</v>
      </c>
      <c r="N524" s="63">
        <f>'2. SVS'!$C$50</f>
        <v>15</v>
      </c>
      <c r="O524" s="75" t="e">
        <f t="shared" si="26"/>
        <v>#DIV/0!</v>
      </c>
      <c r="P524" s="64"/>
      <c r="Q524" s="65" t="s">
        <v>498</v>
      </c>
    </row>
    <row r="525" spans="1:17" ht="24" customHeight="1">
      <c r="A525" s="62">
        <v>516</v>
      </c>
      <c r="B525" s="62" t="s">
        <v>492</v>
      </c>
      <c r="C525" s="62" t="s">
        <v>495</v>
      </c>
      <c r="D525" s="62" t="s">
        <v>224</v>
      </c>
      <c r="E525" s="62">
        <v>3</v>
      </c>
      <c r="F525" s="62" t="s">
        <v>499</v>
      </c>
      <c r="G525" s="62" t="s">
        <v>229</v>
      </c>
      <c r="H525" s="62">
        <v>8.2200000000000006</v>
      </c>
      <c r="I525" s="343" t="s">
        <v>191</v>
      </c>
      <c r="J525" s="62" t="s">
        <v>366</v>
      </c>
      <c r="K525" s="342">
        <f>VLOOKUP($I525,'3. Leistungswerte'!$A$8:$D$45,4,FALSE)</f>
        <v>0</v>
      </c>
      <c r="L525" s="103">
        <v>428.92</v>
      </c>
      <c r="M525" s="62" t="e">
        <f t="shared" si="27"/>
        <v>#DIV/0!</v>
      </c>
      <c r="N525" s="63">
        <f>'2. SVS'!$C$50</f>
        <v>15</v>
      </c>
      <c r="O525" s="75" t="e">
        <f t="shared" si="26"/>
        <v>#DIV/0!</v>
      </c>
      <c r="P525" s="64">
        <v>8.2200000000000006</v>
      </c>
      <c r="Q525" s="65"/>
    </row>
    <row r="526" spans="1:17" ht="24" customHeight="1">
      <c r="A526" s="62">
        <v>517</v>
      </c>
      <c r="B526" s="62" t="s">
        <v>492</v>
      </c>
      <c r="C526" s="62" t="s">
        <v>495</v>
      </c>
      <c r="D526" s="62" t="s">
        <v>224</v>
      </c>
      <c r="E526" s="62">
        <v>4</v>
      </c>
      <c r="F526" s="62" t="s">
        <v>499</v>
      </c>
      <c r="G526" s="62" t="s">
        <v>229</v>
      </c>
      <c r="H526" s="62">
        <v>8.2200000000000006</v>
      </c>
      <c r="I526" s="343" t="s">
        <v>191</v>
      </c>
      <c r="J526" s="62" t="s">
        <v>366</v>
      </c>
      <c r="K526" s="342">
        <f>VLOOKUP($I526,'3. Leistungswerte'!$A$8:$D$45,4,FALSE)</f>
        <v>0</v>
      </c>
      <c r="L526" s="103">
        <v>428.92</v>
      </c>
      <c r="M526" s="62" t="e">
        <f t="shared" si="27"/>
        <v>#DIV/0!</v>
      </c>
      <c r="N526" s="63">
        <f>'2. SVS'!$C$50</f>
        <v>15</v>
      </c>
      <c r="O526" s="75" t="e">
        <f t="shared" si="26"/>
        <v>#DIV/0!</v>
      </c>
      <c r="P526" s="64">
        <v>8.2200000000000006</v>
      </c>
      <c r="Q526" s="65"/>
    </row>
    <row r="527" spans="1:17" ht="24" customHeight="1">
      <c r="A527" s="62">
        <v>518</v>
      </c>
      <c r="B527" s="62" t="s">
        <v>492</v>
      </c>
      <c r="C527" s="62" t="s">
        <v>495</v>
      </c>
      <c r="D527" s="62" t="s">
        <v>224</v>
      </c>
      <c r="E527" s="62">
        <v>5</v>
      </c>
      <c r="F527" s="62" t="s">
        <v>499</v>
      </c>
      <c r="G527" s="62" t="s">
        <v>229</v>
      </c>
      <c r="H527" s="62">
        <v>8.2200000000000006</v>
      </c>
      <c r="I527" s="343" t="s">
        <v>191</v>
      </c>
      <c r="J527" s="62" t="s">
        <v>366</v>
      </c>
      <c r="K527" s="342">
        <f>VLOOKUP($I527,'3. Leistungswerte'!$A$8:$D$45,4,FALSE)</f>
        <v>0</v>
      </c>
      <c r="L527" s="103">
        <v>428.92</v>
      </c>
      <c r="M527" s="62" t="e">
        <f t="shared" si="27"/>
        <v>#DIV/0!</v>
      </c>
      <c r="N527" s="63">
        <f>'2. SVS'!$C$50</f>
        <v>15</v>
      </c>
      <c r="O527" s="75" t="e">
        <f t="shared" si="26"/>
        <v>#DIV/0!</v>
      </c>
      <c r="P527" s="64">
        <v>8.2200000000000006</v>
      </c>
      <c r="Q527" s="65"/>
    </row>
    <row r="528" spans="1:17" ht="24" customHeight="1">
      <c r="A528" s="62">
        <v>519</v>
      </c>
      <c r="B528" s="62" t="s">
        <v>492</v>
      </c>
      <c r="C528" s="62" t="s">
        <v>495</v>
      </c>
      <c r="D528" s="62" t="s">
        <v>224</v>
      </c>
      <c r="E528" s="62">
        <v>6</v>
      </c>
      <c r="F528" s="62" t="s">
        <v>499</v>
      </c>
      <c r="G528" s="62" t="s">
        <v>229</v>
      </c>
      <c r="H528" s="62">
        <v>8.2200000000000006</v>
      </c>
      <c r="I528" s="343" t="s">
        <v>191</v>
      </c>
      <c r="J528" s="62" t="s">
        <v>366</v>
      </c>
      <c r="K528" s="342">
        <f>VLOOKUP($I528,'3. Leistungswerte'!$A$8:$D$45,4,FALSE)</f>
        <v>0</v>
      </c>
      <c r="L528" s="103">
        <v>428.92</v>
      </c>
      <c r="M528" s="62" t="e">
        <f t="shared" si="27"/>
        <v>#DIV/0!</v>
      </c>
      <c r="N528" s="63">
        <f>'2. SVS'!$C$50</f>
        <v>15</v>
      </c>
      <c r="O528" s="75" t="e">
        <f t="shared" si="26"/>
        <v>#DIV/0!</v>
      </c>
      <c r="P528" s="64">
        <v>8.2200000000000006</v>
      </c>
      <c r="Q528" s="65"/>
    </row>
    <row r="529" spans="1:17" ht="24" customHeight="1">
      <c r="A529" s="62">
        <v>520</v>
      </c>
      <c r="B529" s="62" t="s">
        <v>492</v>
      </c>
      <c r="C529" s="62" t="s">
        <v>495</v>
      </c>
      <c r="D529" s="62" t="s">
        <v>224</v>
      </c>
      <c r="E529" s="62">
        <v>7</v>
      </c>
      <c r="F529" s="62" t="s">
        <v>499</v>
      </c>
      <c r="G529" s="62" t="s">
        <v>229</v>
      </c>
      <c r="H529" s="62">
        <v>8.2200000000000006</v>
      </c>
      <c r="I529" s="343" t="s">
        <v>191</v>
      </c>
      <c r="J529" s="62" t="s">
        <v>366</v>
      </c>
      <c r="K529" s="342">
        <f>VLOOKUP($I529,'3. Leistungswerte'!$A$8:$D$45,4,FALSE)</f>
        <v>0</v>
      </c>
      <c r="L529" s="103">
        <v>428.92</v>
      </c>
      <c r="M529" s="62" t="e">
        <f t="shared" si="27"/>
        <v>#DIV/0!</v>
      </c>
      <c r="N529" s="63">
        <f>'2. SVS'!$C$50</f>
        <v>15</v>
      </c>
      <c r="O529" s="75" t="e">
        <f t="shared" si="26"/>
        <v>#DIV/0!</v>
      </c>
      <c r="P529" s="64">
        <v>8.2200000000000006</v>
      </c>
      <c r="Q529" s="65"/>
    </row>
    <row r="530" spans="1:17" ht="24" customHeight="1">
      <c r="A530" s="62">
        <v>521</v>
      </c>
      <c r="B530" s="62" t="s">
        <v>492</v>
      </c>
      <c r="C530" s="62" t="s">
        <v>495</v>
      </c>
      <c r="D530" s="62" t="s">
        <v>224</v>
      </c>
      <c r="E530" s="62">
        <v>8</v>
      </c>
      <c r="F530" s="62" t="s">
        <v>499</v>
      </c>
      <c r="G530" s="62" t="s">
        <v>229</v>
      </c>
      <c r="H530" s="62">
        <v>8.2200000000000006</v>
      </c>
      <c r="I530" s="343" t="s">
        <v>191</v>
      </c>
      <c r="J530" s="62" t="s">
        <v>366</v>
      </c>
      <c r="K530" s="342">
        <f>VLOOKUP($I530,'3. Leistungswerte'!$A$8:$D$45,4,FALSE)</f>
        <v>0</v>
      </c>
      <c r="L530" s="103">
        <v>428.92</v>
      </c>
      <c r="M530" s="62" t="e">
        <f t="shared" si="27"/>
        <v>#DIV/0!</v>
      </c>
      <c r="N530" s="63">
        <f>'2. SVS'!$C$50</f>
        <v>15</v>
      </c>
      <c r="O530" s="75" t="e">
        <f t="shared" si="26"/>
        <v>#DIV/0!</v>
      </c>
      <c r="P530" s="64">
        <v>8.2200000000000006</v>
      </c>
      <c r="Q530" s="65"/>
    </row>
    <row r="531" spans="1:17" ht="24" customHeight="1">
      <c r="A531" s="62">
        <v>522</v>
      </c>
      <c r="B531" s="62" t="s">
        <v>492</v>
      </c>
      <c r="C531" s="62" t="s">
        <v>495</v>
      </c>
      <c r="D531" s="62" t="s">
        <v>224</v>
      </c>
      <c r="E531" s="62"/>
      <c r="F531" s="62" t="s">
        <v>228</v>
      </c>
      <c r="G531" s="62" t="s">
        <v>229</v>
      </c>
      <c r="H531" s="62">
        <v>2.79</v>
      </c>
      <c r="I531" s="343" t="s">
        <v>168</v>
      </c>
      <c r="J531" s="62" t="s">
        <v>355</v>
      </c>
      <c r="K531" s="342">
        <f>VLOOKUP($I531,'3. Leistungswerte'!$A$8:$D$45,4,FALSE)</f>
        <v>0</v>
      </c>
      <c r="L531" s="103">
        <v>698</v>
      </c>
      <c r="M531" s="62" t="e">
        <f t="shared" si="27"/>
        <v>#DIV/0!</v>
      </c>
      <c r="N531" s="63">
        <f>'2. SVS'!$C$50</f>
        <v>15</v>
      </c>
      <c r="O531" s="75" t="e">
        <f t="shared" si="26"/>
        <v>#DIV/0!</v>
      </c>
      <c r="P531" s="64">
        <v>2.79</v>
      </c>
      <c r="Q531" s="65" t="s">
        <v>233</v>
      </c>
    </row>
    <row r="532" spans="1:17" ht="24" customHeight="1">
      <c r="A532" s="62">
        <v>523</v>
      </c>
      <c r="B532" s="62" t="s">
        <v>492</v>
      </c>
      <c r="C532" s="62" t="s">
        <v>495</v>
      </c>
      <c r="D532" s="62" t="s">
        <v>224</v>
      </c>
      <c r="E532" s="62"/>
      <c r="F532" s="62" t="s">
        <v>375</v>
      </c>
      <c r="G532" s="62" t="s">
        <v>229</v>
      </c>
      <c r="H532" s="62">
        <v>1.8</v>
      </c>
      <c r="I532" s="343" t="s">
        <v>603</v>
      </c>
      <c r="J532" s="62" t="s">
        <v>355</v>
      </c>
      <c r="K532" s="342">
        <f>VLOOKUP($I532,'3. Leistungswerte'!$A$8:$D$45,4,FALSE)</f>
        <v>0</v>
      </c>
      <c r="L532" s="103">
        <v>450.32</v>
      </c>
      <c r="M532" s="62" t="e">
        <f t="shared" si="27"/>
        <v>#DIV/0!</v>
      </c>
      <c r="N532" s="63">
        <f>'2. SVS'!$C$50</f>
        <v>15</v>
      </c>
      <c r="O532" s="75" t="e">
        <f t="shared" si="26"/>
        <v>#DIV/0!</v>
      </c>
      <c r="P532" s="64">
        <v>1.8</v>
      </c>
      <c r="Q532" s="65"/>
    </row>
    <row r="533" spans="1:17" ht="24" customHeight="1">
      <c r="A533" s="62">
        <v>524</v>
      </c>
      <c r="B533" s="62" t="s">
        <v>492</v>
      </c>
      <c r="C533" s="62" t="s">
        <v>495</v>
      </c>
      <c r="D533" s="62" t="s">
        <v>224</v>
      </c>
      <c r="E533" s="62"/>
      <c r="F533" s="62" t="s">
        <v>500</v>
      </c>
      <c r="G533" s="62" t="s">
        <v>229</v>
      </c>
      <c r="H533" s="62">
        <v>10.17</v>
      </c>
      <c r="I533" s="343" t="s">
        <v>150</v>
      </c>
      <c r="J533" s="62" t="s">
        <v>366</v>
      </c>
      <c r="K533" s="342">
        <f>VLOOKUP($I533,'3. Leistungswerte'!$A$8:$D$45,4,FALSE)</f>
        <v>0</v>
      </c>
      <c r="L533" s="103">
        <v>530.66999999999996</v>
      </c>
      <c r="M533" s="62" t="e">
        <f t="shared" si="27"/>
        <v>#DIV/0!</v>
      </c>
      <c r="N533" s="63">
        <f>'2. SVS'!$C$50</f>
        <v>15</v>
      </c>
      <c r="O533" s="75" t="e">
        <f t="shared" si="26"/>
        <v>#DIV/0!</v>
      </c>
      <c r="P533" s="64">
        <v>10.17</v>
      </c>
      <c r="Q533" s="65"/>
    </row>
    <row r="534" spans="1:17" ht="24" customHeight="1">
      <c r="A534" s="62">
        <v>525</v>
      </c>
      <c r="B534" s="62" t="s">
        <v>492</v>
      </c>
      <c r="C534" s="62" t="s">
        <v>495</v>
      </c>
      <c r="D534" s="62" t="s">
        <v>224</v>
      </c>
      <c r="E534" s="62"/>
      <c r="F534" s="62" t="s">
        <v>501</v>
      </c>
      <c r="G534" s="62" t="s">
        <v>229</v>
      </c>
      <c r="H534" s="62">
        <v>8.6999999999999993</v>
      </c>
      <c r="I534" s="343" t="s">
        <v>150</v>
      </c>
      <c r="J534" s="62" t="s">
        <v>366</v>
      </c>
      <c r="K534" s="342">
        <f>VLOOKUP($I534,'3. Leistungswerte'!$A$8:$D$45,4,FALSE)</f>
        <v>0</v>
      </c>
      <c r="L534" s="103">
        <v>453.97</v>
      </c>
      <c r="M534" s="62" t="e">
        <f t="shared" si="27"/>
        <v>#DIV/0!</v>
      </c>
      <c r="N534" s="63">
        <f>'2. SVS'!$C$50</f>
        <v>15</v>
      </c>
      <c r="O534" s="75" t="e">
        <f t="shared" si="26"/>
        <v>#DIV/0!</v>
      </c>
      <c r="P534" s="64">
        <v>8.6999999999999993</v>
      </c>
      <c r="Q534" s="65"/>
    </row>
    <row r="535" spans="1:17" ht="91.8" thickBot="1">
      <c r="A535" s="62">
        <v>526</v>
      </c>
      <c r="B535" s="76" t="s">
        <v>492</v>
      </c>
      <c r="C535" s="76" t="s">
        <v>502</v>
      </c>
      <c r="D535" s="76" t="s">
        <v>224</v>
      </c>
      <c r="E535" s="76"/>
      <c r="F535" s="76" t="s">
        <v>502</v>
      </c>
      <c r="G535" s="76" t="s">
        <v>229</v>
      </c>
      <c r="H535" s="76">
        <v>197</v>
      </c>
      <c r="I535" s="345" t="s">
        <v>178</v>
      </c>
      <c r="J535" s="76" t="s">
        <v>355</v>
      </c>
      <c r="K535" s="342">
        <f>VLOOKUP($I535,'3. Leistungswerte'!$A$8:$D$45,4,FALSE)</f>
        <v>0</v>
      </c>
      <c r="L535" s="362">
        <v>49285.46</v>
      </c>
      <c r="M535" s="62" t="e">
        <f t="shared" si="27"/>
        <v>#DIV/0!</v>
      </c>
      <c r="N535" s="77">
        <f>'2. SVS'!$C$50</f>
        <v>15</v>
      </c>
      <c r="O535" s="78" t="e">
        <f t="shared" si="26"/>
        <v>#DIV/0!</v>
      </c>
      <c r="P535" s="79">
        <v>197</v>
      </c>
      <c r="Q535" s="80" t="s">
        <v>503</v>
      </c>
    </row>
    <row r="536" spans="1:17" ht="36" customHeight="1" thickBot="1">
      <c r="A536" s="76">
        <v>527</v>
      </c>
      <c r="B536" s="318" t="s">
        <v>492</v>
      </c>
      <c r="C536" s="391"/>
      <c r="D536" s="391"/>
      <c r="E536" s="391"/>
      <c r="F536" s="391"/>
      <c r="G536" s="391"/>
      <c r="H536" s="357">
        <f>SUM(H509:H535)</f>
        <v>473.81</v>
      </c>
      <c r="I536" s="319"/>
      <c r="J536" s="319"/>
      <c r="K536" s="353">
        <f>SUM(K509:K535)</f>
        <v>0</v>
      </c>
      <c r="L536" s="370">
        <f>SUM(L509:L535)</f>
        <v>85447.09</v>
      </c>
      <c r="M536" s="320" t="e">
        <f>SUM(M509:M535)</f>
        <v>#DIV/0!</v>
      </c>
      <c r="N536" s="321"/>
      <c r="O536" s="322" t="e">
        <f>SUM(O509:O535)</f>
        <v>#DIV/0!</v>
      </c>
      <c r="P536" s="323">
        <f>SUM(P509:P535)</f>
        <v>430.28999999999996</v>
      </c>
      <c r="Q536" s="324"/>
    </row>
    <row r="537" spans="1:17" ht="34.5" customHeight="1" thickBot="1">
      <c r="A537" s="388" t="s">
        <v>548</v>
      </c>
      <c r="B537" s="389"/>
      <c r="C537" s="389"/>
      <c r="D537" s="389"/>
      <c r="E537" s="389"/>
      <c r="F537" s="389"/>
      <c r="G537" s="390"/>
      <c r="H537" s="325">
        <f>SUM(H536+H508+H475+H441+H371+H269+H173+H152+H146)</f>
        <v>16495.329999999998</v>
      </c>
      <c r="I537" s="326"/>
      <c r="J537" s="326"/>
      <c r="K537" s="326"/>
      <c r="L537" s="325">
        <f>SUM(L536+L508+L475+L441+L371+L269+L173+L152+L146)</f>
        <v>2457958.3199999998</v>
      </c>
      <c r="M537" s="326"/>
      <c r="N537" s="326"/>
      <c r="O537" s="328" t="e">
        <f>O536+O508+O475+O441+O371+O269+O173+O152+O146</f>
        <v>#DIV/0!</v>
      </c>
      <c r="P537" s="325">
        <f>SUM(P536+P441+P371+P269+P146)</f>
        <v>13070.149999999998</v>
      </c>
      <c r="Q537" s="327"/>
    </row>
  </sheetData>
  <sheetProtection algorithmName="SHA-512" hashValue="QljDxKRtRCavmFDattxtdPArxZf5AhTB3hC+3CCAEWqzX6SO86AuTnoCqJm9GwWdmaf0uWNsNmwz0qamzx1iQQ==" saltValue="szjEFVZPT+T9y8Q66UctPw==" spinCount="100000" sheet="1" objects="1" scenarios="1"/>
  <mergeCells count="9">
    <mergeCell ref="A537:G537"/>
    <mergeCell ref="C536:G536"/>
    <mergeCell ref="M8:O8"/>
    <mergeCell ref="P8:Q8"/>
    <mergeCell ref="A2:M2"/>
    <mergeCell ref="A3:M3"/>
    <mergeCell ref="I5:O5"/>
    <mergeCell ref="A7:M7"/>
    <mergeCell ref="F5:H5"/>
  </mergeCells>
  <pageMargins left="0.7" right="0.7" top="0.78749999999999998" bottom="0.78749999999999998" header="0.511811023622047" footer="0.511811023622047"/>
  <pageSetup paperSize="9" scale="70" orientation="landscape" horizontalDpi="300" verticalDpi="300"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2:R39"/>
  <sheetViews>
    <sheetView zoomScaleNormal="100" workbookViewId="0">
      <selection activeCell="O16" sqref="O16"/>
    </sheetView>
  </sheetViews>
  <sheetFormatPr baseColWidth="10" defaultColWidth="10.6640625" defaultRowHeight="15" customHeight="1"/>
  <cols>
    <col min="1" max="1" width="3.109375" style="1" customWidth="1"/>
    <col min="2" max="2" width="14.88671875" style="1" customWidth="1"/>
    <col min="3" max="3" width="11" style="1" customWidth="1"/>
    <col min="4" max="4" width="11.33203125" bestFit="1" customWidth="1"/>
    <col min="8" max="8" width="11.44140625" style="1" customWidth="1"/>
    <col min="16" max="16" width="15.44140625" style="1" customWidth="1"/>
  </cols>
  <sheetData>
    <row r="2" spans="1:18" ht="15.6">
      <c r="A2" s="92" t="s">
        <v>32</v>
      </c>
    </row>
    <row r="3" spans="1:18" ht="14.4">
      <c r="A3" s="10" t="s">
        <v>33</v>
      </c>
    </row>
    <row r="5" spans="1:18" ht="14.4">
      <c r="A5" s="93"/>
      <c r="B5" s="93"/>
      <c r="J5" s="94"/>
      <c r="K5" s="94" t="s">
        <v>202</v>
      </c>
      <c r="L5" s="399">
        <f>'1. Allgemeine Angaben'!B6</f>
        <v>0</v>
      </c>
      <c r="M5" s="399"/>
      <c r="N5" s="399"/>
      <c r="O5" s="399"/>
      <c r="P5" s="399"/>
      <c r="Q5" s="399"/>
      <c r="R5" s="399"/>
    </row>
    <row r="7" spans="1:18" ht="16.8">
      <c r="A7" s="95" t="s">
        <v>26</v>
      </c>
    </row>
    <row r="8" spans="1:18" ht="14.4">
      <c r="A8" s="12" t="s">
        <v>504</v>
      </c>
    </row>
    <row r="10" spans="1:18" ht="14.4">
      <c r="A10" s="96"/>
      <c r="B10" s="96"/>
      <c r="C10" s="96"/>
      <c r="D10" s="96"/>
      <c r="E10" s="400" t="s">
        <v>505</v>
      </c>
      <c r="F10" s="400"/>
      <c r="G10" s="400"/>
      <c r="H10" s="400" t="s">
        <v>506</v>
      </c>
      <c r="I10" s="400"/>
      <c r="J10" s="400"/>
      <c r="K10" s="400" t="s">
        <v>507</v>
      </c>
      <c r="L10" s="400"/>
      <c r="M10" s="400"/>
      <c r="N10" s="400" t="s">
        <v>508</v>
      </c>
      <c r="O10" s="400"/>
      <c r="P10" s="9"/>
      <c r="Q10" s="9"/>
      <c r="R10" s="9"/>
    </row>
    <row r="11" spans="1:18" ht="81.75" customHeight="1">
      <c r="A11" s="97" t="s">
        <v>509</v>
      </c>
      <c r="B11" s="97" t="s">
        <v>510</v>
      </c>
      <c r="C11" s="97" t="s">
        <v>217</v>
      </c>
      <c r="D11" s="98" t="s">
        <v>511</v>
      </c>
      <c r="E11" s="99" t="s">
        <v>512</v>
      </c>
      <c r="F11" s="100" t="s">
        <v>513</v>
      </c>
      <c r="G11" s="101" t="s">
        <v>514</v>
      </c>
      <c r="H11" s="99" t="s">
        <v>512</v>
      </c>
      <c r="I11" s="100" t="s">
        <v>513</v>
      </c>
      <c r="J11" s="101" t="s">
        <v>514</v>
      </c>
      <c r="K11" s="99" t="s">
        <v>512</v>
      </c>
      <c r="L11" s="100" t="s">
        <v>513</v>
      </c>
      <c r="M11" s="101" t="s">
        <v>514</v>
      </c>
      <c r="N11" s="99" t="s">
        <v>512</v>
      </c>
      <c r="O11" s="101" t="s">
        <v>514</v>
      </c>
      <c r="P11" s="102" t="s">
        <v>515</v>
      </c>
      <c r="Q11" s="398" t="s">
        <v>516</v>
      </c>
      <c r="R11" s="398"/>
    </row>
    <row r="12" spans="1:18" ht="17.100000000000001" customHeight="1">
      <c r="A12" s="62">
        <v>1</v>
      </c>
      <c r="B12" s="255" t="s">
        <v>222</v>
      </c>
      <c r="C12" s="103" t="e">
        <f>'4. Einzelraumkalkulation'!M146</f>
        <v>#DIV/0!</v>
      </c>
      <c r="D12" s="104" t="e">
        <f>'4. Einzelraumkalkulation'!O146</f>
        <v>#DIV/0!</v>
      </c>
      <c r="E12" s="105"/>
      <c r="F12" s="106"/>
      <c r="G12" s="107">
        <f>E12*F12</f>
        <v>0</v>
      </c>
      <c r="H12" s="105"/>
      <c r="I12" s="108"/>
      <c r="J12" s="107">
        <f>I12*H12</f>
        <v>0</v>
      </c>
      <c r="K12" s="105"/>
      <c r="L12" s="106"/>
      <c r="M12" s="107">
        <f>L12*K12</f>
        <v>0</v>
      </c>
      <c r="N12" s="109">
        <f t="shared" ref="N12:N15" si="0">SUM(E12+H12+K12)</f>
        <v>0</v>
      </c>
      <c r="O12" s="110">
        <f>SUM(G12+J12+M12)</f>
        <v>0</v>
      </c>
      <c r="P12" s="111" t="e">
        <f>D12+O12</f>
        <v>#DIV/0!</v>
      </c>
      <c r="Q12" s="112" t="e">
        <f>'2. SVS'!$C$50+('5. Objektbetreuung'!O12/'5. Objektbetreuung'!N12)</f>
        <v>#DIV/0!</v>
      </c>
      <c r="R12" s="372" t="e">
        <f>ROUND(Q12/'2. SVS'!$C$13,4)</f>
        <v>#DIV/0!</v>
      </c>
    </row>
    <row r="13" spans="1:18" ht="22.8">
      <c r="A13" s="62">
        <v>2</v>
      </c>
      <c r="B13" s="62" t="s">
        <v>347</v>
      </c>
      <c r="C13" s="103" t="e">
        <f>'4. Einzelraumkalkulation'!M152</f>
        <v>#DIV/0!</v>
      </c>
      <c r="D13" s="104" t="e">
        <f>'4. Einzelraumkalkulation'!O152</f>
        <v>#DIV/0!</v>
      </c>
      <c r="E13" s="105"/>
      <c r="F13" s="106"/>
      <c r="G13" s="107">
        <f>E13*F13</f>
        <v>0</v>
      </c>
      <c r="H13" s="105"/>
      <c r="I13" s="108"/>
      <c r="J13" s="107">
        <f>I13*H13</f>
        <v>0</v>
      </c>
      <c r="K13" s="105"/>
      <c r="L13" s="106"/>
      <c r="M13" s="107">
        <f>L13*K13</f>
        <v>0</v>
      </c>
      <c r="N13" s="109">
        <f t="shared" si="0"/>
        <v>0</v>
      </c>
      <c r="O13" s="110">
        <f t="shared" ref="O13:O20" si="1">SUM(G13+J13+M13)</f>
        <v>0</v>
      </c>
      <c r="P13" s="111" t="e">
        <f>D13+O13</f>
        <v>#DIV/0!</v>
      </c>
      <c r="Q13" s="112" t="e">
        <f>'2. SVS'!$C$50+('5. Objektbetreuung'!O13/'5. Objektbetreuung'!N13)</f>
        <v>#DIV/0!</v>
      </c>
      <c r="R13" s="372" t="e">
        <f>ROUND(Q13/'2. SVS'!$C$13,4)</f>
        <v>#DIV/0!</v>
      </c>
    </row>
    <row r="14" spans="1:18" ht="14.4">
      <c r="A14" s="62">
        <v>3</v>
      </c>
      <c r="B14" s="62" t="s">
        <v>353</v>
      </c>
      <c r="C14" s="103" t="e">
        <f>'4. Einzelraumkalkulation'!M173</f>
        <v>#DIV/0!</v>
      </c>
      <c r="D14" s="104" t="e">
        <f>'4. Einzelraumkalkulation'!O173</f>
        <v>#DIV/0!</v>
      </c>
      <c r="E14" s="105"/>
      <c r="F14" s="106"/>
      <c r="G14" s="107">
        <f>E14*F14</f>
        <v>0</v>
      </c>
      <c r="H14" s="105"/>
      <c r="I14" s="108"/>
      <c r="J14" s="107">
        <f>I14*H14</f>
        <v>0</v>
      </c>
      <c r="K14" s="105"/>
      <c r="L14" s="106"/>
      <c r="M14" s="107">
        <f>L14*K14</f>
        <v>0</v>
      </c>
      <c r="N14" s="109">
        <f t="shared" si="0"/>
        <v>0</v>
      </c>
      <c r="O14" s="110">
        <f t="shared" si="1"/>
        <v>0</v>
      </c>
      <c r="P14" s="111" t="e">
        <f>D14+O14</f>
        <v>#DIV/0!</v>
      </c>
      <c r="Q14" s="112" t="e">
        <f>'2. SVS'!$C$50+('5. Objektbetreuung'!O14/'5. Objektbetreuung'!N14)</f>
        <v>#DIV/0!</v>
      </c>
      <c r="R14" s="372" t="e">
        <f>ROUND(Q14/'2. SVS'!$C$13,4)</f>
        <v>#DIV/0!</v>
      </c>
    </row>
    <row r="15" spans="1:18" ht="22.8">
      <c r="A15" s="62">
        <v>4</v>
      </c>
      <c r="B15" s="62" t="s">
        <v>369</v>
      </c>
      <c r="C15" s="103" t="e">
        <f>'4. Einzelraumkalkulation'!M269</f>
        <v>#DIV/0!</v>
      </c>
      <c r="D15" s="104" t="e">
        <f>'4. Einzelraumkalkulation'!O269</f>
        <v>#DIV/0!</v>
      </c>
      <c r="E15" s="105"/>
      <c r="F15" s="106"/>
      <c r="G15" s="107">
        <f>E15*F15</f>
        <v>0</v>
      </c>
      <c r="H15" s="105"/>
      <c r="I15" s="108"/>
      <c r="J15" s="107">
        <f>I15*H15</f>
        <v>0</v>
      </c>
      <c r="K15" s="105"/>
      <c r="L15" s="106"/>
      <c r="M15" s="107">
        <f>L15*K15</f>
        <v>0</v>
      </c>
      <c r="N15" s="109">
        <f t="shared" si="0"/>
        <v>0</v>
      </c>
      <c r="O15" s="110">
        <f t="shared" si="1"/>
        <v>0</v>
      </c>
      <c r="P15" s="111" t="e">
        <f>D15+O15</f>
        <v>#DIV/0!</v>
      </c>
      <c r="Q15" s="112" t="e">
        <f>'2. SVS'!$C$50+('5. Objektbetreuung'!O15/'5. Objektbetreuung'!N15)</f>
        <v>#DIV/0!</v>
      </c>
      <c r="R15" s="372" t="e">
        <f>ROUND(Q15/'2. SVS'!$C$13,4)</f>
        <v>#DIV/0!</v>
      </c>
    </row>
    <row r="16" spans="1:18" ht="14.4">
      <c r="A16" s="62">
        <v>5</v>
      </c>
      <c r="B16" s="62" t="s">
        <v>419</v>
      </c>
      <c r="C16" s="103" t="e">
        <f>'4. Einzelraumkalkulation'!M371</f>
        <v>#DIV/0!</v>
      </c>
      <c r="D16" s="113" t="e">
        <f>'4. Einzelraumkalkulation'!O371</f>
        <v>#DIV/0!</v>
      </c>
      <c r="E16" s="105"/>
      <c r="F16" s="106"/>
      <c r="G16" s="114">
        <f t="shared" ref="G16:G20" si="2">E16*F16</f>
        <v>0</v>
      </c>
      <c r="H16" s="105"/>
      <c r="I16" s="106"/>
      <c r="J16" s="114">
        <f t="shared" ref="J16:J20" si="3">I16*H16</f>
        <v>0</v>
      </c>
      <c r="K16" s="105"/>
      <c r="L16" s="106"/>
      <c r="M16" s="114">
        <f t="shared" ref="M16:M20" si="4">L16*K16</f>
        <v>0</v>
      </c>
      <c r="N16" s="109">
        <f t="shared" ref="N16:N20" si="5">SUM(K16+H16+E16)</f>
        <v>0</v>
      </c>
      <c r="O16" s="110">
        <f t="shared" si="1"/>
        <v>0</v>
      </c>
      <c r="P16" s="115" t="e">
        <f t="shared" ref="P16:P20" si="6">D16+O16</f>
        <v>#DIV/0!</v>
      </c>
      <c r="Q16" s="116" t="e">
        <f>'2. SVS'!$C$50+('5. Objektbetreuung'!O16/'5. Objektbetreuung'!N16)</f>
        <v>#DIV/0!</v>
      </c>
      <c r="R16" s="372" t="e">
        <f>ROUND(Q16/'2. SVS'!$C$13,4)</f>
        <v>#DIV/0!</v>
      </c>
    </row>
    <row r="17" spans="1:18" ht="14.4">
      <c r="A17" s="62">
        <v>6</v>
      </c>
      <c r="B17" s="62" t="s">
        <v>449</v>
      </c>
      <c r="C17" s="103" t="e">
        <f>'4. Einzelraumkalkulation'!M441</f>
        <v>#DIV/0!</v>
      </c>
      <c r="D17" s="113" t="e">
        <f>'4. Einzelraumkalkulation'!O441</f>
        <v>#DIV/0!</v>
      </c>
      <c r="E17" s="105"/>
      <c r="F17" s="106"/>
      <c r="G17" s="114">
        <f t="shared" si="2"/>
        <v>0</v>
      </c>
      <c r="H17" s="105"/>
      <c r="I17" s="106"/>
      <c r="J17" s="114">
        <f t="shared" si="3"/>
        <v>0</v>
      </c>
      <c r="K17" s="105"/>
      <c r="L17" s="106"/>
      <c r="M17" s="114">
        <f t="shared" si="4"/>
        <v>0</v>
      </c>
      <c r="N17" s="109">
        <f t="shared" si="5"/>
        <v>0</v>
      </c>
      <c r="O17" s="110">
        <f t="shared" si="1"/>
        <v>0</v>
      </c>
      <c r="P17" s="115" t="e">
        <f t="shared" si="6"/>
        <v>#DIV/0!</v>
      </c>
      <c r="Q17" s="116" t="e">
        <f>'2. SVS'!$C$50+('5. Objektbetreuung'!O17/'5. Objektbetreuung'!N17)</f>
        <v>#DIV/0!</v>
      </c>
      <c r="R17" s="372" t="e">
        <f>ROUND(Q17/'2. SVS'!$C$13,4)</f>
        <v>#DIV/0!</v>
      </c>
    </row>
    <row r="18" spans="1:18" ht="14.4">
      <c r="A18" s="62">
        <v>7</v>
      </c>
      <c r="B18" s="62" t="s">
        <v>472</v>
      </c>
      <c r="C18" s="103" t="e">
        <f>'4. Einzelraumkalkulation'!M475</f>
        <v>#DIV/0!</v>
      </c>
      <c r="D18" s="113" t="e">
        <f>'4. Einzelraumkalkulation'!O475</f>
        <v>#DIV/0!</v>
      </c>
      <c r="E18" s="105"/>
      <c r="F18" s="106"/>
      <c r="G18" s="114">
        <f t="shared" si="2"/>
        <v>0</v>
      </c>
      <c r="H18" s="105"/>
      <c r="I18" s="106"/>
      <c r="J18" s="114">
        <f t="shared" si="3"/>
        <v>0</v>
      </c>
      <c r="K18" s="105"/>
      <c r="L18" s="106"/>
      <c r="M18" s="114">
        <f t="shared" si="4"/>
        <v>0</v>
      </c>
      <c r="N18" s="109">
        <f t="shared" si="5"/>
        <v>0</v>
      </c>
      <c r="O18" s="110">
        <f t="shared" si="1"/>
        <v>0</v>
      </c>
      <c r="P18" s="115" t="e">
        <f t="shared" si="6"/>
        <v>#DIV/0!</v>
      </c>
      <c r="Q18" s="116" t="e">
        <f>'2. SVS'!$C$50+('5. Objektbetreuung'!O18/'5. Objektbetreuung'!N18)</f>
        <v>#DIV/0!</v>
      </c>
      <c r="R18" s="372" t="e">
        <f>ROUND(Q18/'2. SVS'!$C$13,4)</f>
        <v>#DIV/0!</v>
      </c>
    </row>
    <row r="19" spans="1:18" ht="14.4">
      <c r="A19" s="62">
        <v>8</v>
      </c>
      <c r="B19" s="62" t="s">
        <v>484</v>
      </c>
      <c r="C19" s="103" t="e">
        <f>'4. Einzelraumkalkulation'!M508</f>
        <v>#DIV/0!</v>
      </c>
      <c r="D19" s="113" t="e">
        <f>'4. Einzelraumkalkulation'!O508</f>
        <v>#DIV/0!</v>
      </c>
      <c r="E19" s="105"/>
      <c r="F19" s="106"/>
      <c r="G19" s="114">
        <f t="shared" si="2"/>
        <v>0</v>
      </c>
      <c r="H19" s="105"/>
      <c r="I19" s="106"/>
      <c r="J19" s="114">
        <f t="shared" si="3"/>
        <v>0</v>
      </c>
      <c r="K19" s="105"/>
      <c r="L19" s="106"/>
      <c r="M19" s="114">
        <f t="shared" si="4"/>
        <v>0</v>
      </c>
      <c r="N19" s="109">
        <f t="shared" si="5"/>
        <v>0</v>
      </c>
      <c r="O19" s="110">
        <f t="shared" si="1"/>
        <v>0</v>
      </c>
      <c r="P19" s="115" t="e">
        <f t="shared" si="6"/>
        <v>#DIV/0!</v>
      </c>
      <c r="Q19" s="116" t="e">
        <f>'2. SVS'!$C$50+('5. Objektbetreuung'!O19/'5. Objektbetreuung'!N19)</f>
        <v>#DIV/0!</v>
      </c>
      <c r="R19" s="372" t="e">
        <f>ROUND(Q19/'2. SVS'!$C$13,4)</f>
        <v>#DIV/0!</v>
      </c>
    </row>
    <row r="20" spans="1:18" ht="14.4">
      <c r="A20" s="62">
        <v>9</v>
      </c>
      <c r="B20" s="62" t="s">
        <v>492</v>
      </c>
      <c r="C20" s="103" t="e">
        <f>'4. Einzelraumkalkulation'!M536</f>
        <v>#DIV/0!</v>
      </c>
      <c r="D20" s="113" t="e">
        <f>'4. Einzelraumkalkulation'!O536</f>
        <v>#DIV/0!</v>
      </c>
      <c r="E20" s="105"/>
      <c r="F20" s="106"/>
      <c r="G20" s="114">
        <f t="shared" si="2"/>
        <v>0</v>
      </c>
      <c r="H20" s="105"/>
      <c r="I20" s="106"/>
      <c r="J20" s="114">
        <f t="shared" si="3"/>
        <v>0</v>
      </c>
      <c r="K20" s="105"/>
      <c r="L20" s="106"/>
      <c r="M20" s="114">
        <f t="shared" si="4"/>
        <v>0</v>
      </c>
      <c r="N20" s="109">
        <f t="shared" si="5"/>
        <v>0</v>
      </c>
      <c r="O20" s="110">
        <f t="shared" si="1"/>
        <v>0</v>
      </c>
      <c r="P20" s="115" t="e">
        <f t="shared" si="6"/>
        <v>#DIV/0!</v>
      </c>
      <c r="Q20" s="116" t="e">
        <f>'2. SVS'!$C$50+('5. Objektbetreuung'!O20/'5. Objektbetreuung'!N20)</f>
        <v>#DIV/0!</v>
      </c>
      <c r="R20" s="372" t="e">
        <f>ROUND(Q20/'2. SVS'!$C$13,4)</f>
        <v>#DIV/0!</v>
      </c>
    </row>
    <row r="21" spans="1:18" ht="14.4">
      <c r="A21" s="117"/>
      <c r="B21" s="118" t="s">
        <v>517</v>
      </c>
      <c r="C21" s="119"/>
      <c r="D21" s="120"/>
      <c r="E21" s="121">
        <f>E12+E13+E14+E15+E16+E17+E18+E19+E20</f>
        <v>0</v>
      </c>
      <c r="F21" s="122"/>
      <c r="G21" s="123">
        <f>SUM(G12+G13+G14+G15+G16+G17+G18+G19+G20)</f>
        <v>0</v>
      </c>
      <c r="H21" s="121">
        <f>H12+H13+H14+H15+H16+H17+H18+H19+H20</f>
        <v>0</v>
      </c>
      <c r="I21" s="122"/>
      <c r="J21" s="123">
        <f>SUM(J12+J13+J14+J15+J16+J17+J18+J19+J20)</f>
        <v>0</v>
      </c>
      <c r="K21" s="121">
        <f>K12+K13+K14+K15+K16+K17+K18+K19+K20</f>
        <v>0</v>
      </c>
      <c r="L21" s="122"/>
      <c r="M21" s="123">
        <f>SUM(M12+M13+M14+M15+M16+M17+M19+M18+M20)</f>
        <v>0</v>
      </c>
      <c r="N21" s="121">
        <f>SUM(N12+N13+N14+N15+N16+N17+N18+N19+N20)</f>
        <v>0</v>
      </c>
      <c r="O21" s="123">
        <f>SUM(O12+O13+O14+O15+O16+O17+O18+O19+O20)</f>
        <v>0</v>
      </c>
      <c r="P21" s="124"/>
      <c r="Q21" s="122"/>
      <c r="R21" s="125"/>
    </row>
    <row r="23" spans="1:18" ht="14.4">
      <c r="A23" s="126"/>
      <c r="B23" s="126"/>
      <c r="C23" s="126"/>
      <c r="D23" s="126"/>
      <c r="E23" s="126"/>
      <c r="F23" s="126"/>
      <c r="G23" s="126"/>
      <c r="H23" s="126"/>
      <c r="I23" s="126"/>
      <c r="J23" s="126"/>
      <c r="K23" s="126"/>
      <c r="L23" s="127"/>
    </row>
    <row r="24" spans="1:18" ht="14.4">
      <c r="A24" s="126"/>
      <c r="B24" s="126"/>
      <c r="C24" s="126"/>
      <c r="D24" s="127"/>
      <c r="E24" s="127"/>
      <c r="F24" s="126"/>
      <c r="G24" s="127"/>
      <c r="H24" s="126"/>
    </row>
    <row r="25" spans="1:18" ht="14.4">
      <c r="A25" s="126"/>
      <c r="B25" s="126"/>
      <c r="C25" s="126"/>
      <c r="D25" s="127"/>
      <c r="E25" s="127"/>
      <c r="F25" s="126"/>
      <c r="G25" s="127"/>
      <c r="H25" s="126"/>
    </row>
    <row r="26" spans="1:18" ht="14.4">
      <c r="A26" s="126"/>
      <c r="B26" s="126"/>
      <c r="C26" s="126"/>
      <c r="D26" s="127"/>
      <c r="E26" s="127"/>
      <c r="F26" s="126"/>
      <c r="G26" s="127"/>
      <c r="H26" s="126"/>
    </row>
    <row r="27" spans="1:18" ht="14.4">
      <c r="A27" s="128"/>
      <c r="B27" s="128"/>
      <c r="C27" s="128"/>
      <c r="D27" s="128"/>
      <c r="E27" s="128"/>
    </row>
    <row r="28" spans="1:18" ht="14.4">
      <c r="A28" s="93"/>
      <c r="B28" s="93"/>
    </row>
    <row r="29" spans="1:18" ht="14.4">
      <c r="A29" s="93"/>
      <c r="B29" s="93"/>
    </row>
    <row r="30" spans="1:18" ht="14.4">
      <c r="A30" s="93"/>
      <c r="B30" s="93"/>
    </row>
    <row r="31" spans="1:18" ht="14.4">
      <c r="A31" s="93"/>
      <c r="B31" s="93"/>
    </row>
    <row r="32" spans="1:18" ht="14.4">
      <c r="A32" s="128"/>
      <c r="B32" s="128"/>
      <c r="C32" s="128"/>
    </row>
    <row r="33" spans="1:3" ht="14.4">
      <c r="A33" s="93"/>
      <c r="B33" s="93"/>
    </row>
    <row r="34" spans="1:3" ht="14.4">
      <c r="A34" s="93"/>
      <c r="B34" s="93"/>
    </row>
    <row r="35" spans="1:3" ht="14.4">
      <c r="A35" s="93"/>
      <c r="B35" s="93"/>
    </row>
    <row r="36" spans="1:3" ht="14.4">
      <c r="A36" s="93"/>
      <c r="B36" s="93"/>
    </row>
    <row r="37" spans="1:3" ht="14.4">
      <c r="A37" s="93"/>
      <c r="B37" s="93"/>
    </row>
    <row r="38" spans="1:3" ht="14.4">
      <c r="A38" s="128"/>
      <c r="B38" s="128"/>
      <c r="C38" s="128"/>
    </row>
    <row r="39" spans="1:3" ht="14.4">
      <c r="A39" s="128"/>
      <c r="B39" s="128"/>
      <c r="C39" s="128"/>
    </row>
  </sheetData>
  <sheetProtection algorithmName="SHA-512" hashValue="0NoLiGSZ6JZYl9M7exM4kWsG375QYyxGLTuJirRGnHOesLrHAqQzS276InJFbFIZ59gP50BN00XAqwQGEr4uKg==" saltValue="3EwcJw/VX6ZE6qY1RTiTFA==" spinCount="100000" sheet="1" objects="1" scenarios="1"/>
  <mergeCells count="6">
    <mergeCell ref="Q11:R11"/>
    <mergeCell ref="L5:R5"/>
    <mergeCell ref="E10:G10"/>
    <mergeCell ref="H10:J10"/>
    <mergeCell ref="K10:M10"/>
    <mergeCell ref="N10:O10"/>
  </mergeCells>
  <pageMargins left="0.7" right="0.7" top="0.78749999999999998" bottom="0.78749999999999998" header="0.511811023622047" footer="0.511811023622047"/>
  <pageSetup paperSize="9" scale="44" orientation="landscape"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2:R23"/>
  <sheetViews>
    <sheetView zoomScaleNormal="100" workbookViewId="0">
      <selection activeCell="G14" sqref="G14"/>
    </sheetView>
  </sheetViews>
  <sheetFormatPr baseColWidth="10" defaultColWidth="10.6640625" defaultRowHeight="15" customHeight="1"/>
  <cols>
    <col min="1" max="1" width="13.44140625" customWidth="1"/>
    <col min="2" max="2" width="13.88671875" style="1" customWidth="1"/>
  </cols>
  <sheetData>
    <row r="2" spans="1:18" ht="15.6">
      <c r="A2" s="92" t="s">
        <v>32</v>
      </c>
    </row>
    <row r="3" spans="1:18" ht="14.4">
      <c r="A3" s="10" t="s">
        <v>33</v>
      </c>
    </row>
    <row r="5" spans="1:18" ht="14.4">
      <c r="A5" s="93"/>
      <c r="B5" s="93"/>
      <c r="J5" s="94"/>
      <c r="K5" s="94" t="s">
        <v>202</v>
      </c>
      <c r="L5" s="399">
        <f>'1. Allgemeine Angaben'!B6</f>
        <v>0</v>
      </c>
      <c r="M5" s="399"/>
      <c r="N5" s="399"/>
      <c r="O5" s="399"/>
      <c r="P5" s="399"/>
      <c r="Q5" s="399"/>
      <c r="R5" s="399"/>
    </row>
    <row r="7" spans="1:18" ht="19.2">
      <c r="A7" s="129" t="s">
        <v>518</v>
      </c>
      <c r="F7" s="126"/>
      <c r="G7" s="127"/>
      <c r="H7" s="126"/>
    </row>
    <row r="8" spans="1:18" ht="14.4">
      <c r="A8" s="130" t="s">
        <v>519</v>
      </c>
      <c r="F8" s="127"/>
      <c r="G8" s="127"/>
      <c r="H8" s="127"/>
      <c r="I8" s="127"/>
    </row>
    <row r="9" spans="1:18" ht="14.4">
      <c r="A9" s="130" t="s">
        <v>520</v>
      </c>
      <c r="F9" s="126"/>
      <c r="G9" s="127"/>
      <c r="H9" s="126"/>
    </row>
    <row r="10" spans="1:18" ht="14.4">
      <c r="F10" s="126"/>
      <c r="G10" s="127"/>
      <c r="H10" s="126"/>
    </row>
    <row r="11" spans="1:18" ht="14.4">
      <c r="A11" s="131"/>
      <c r="F11" s="126"/>
      <c r="G11" s="127"/>
      <c r="H11" s="126"/>
    </row>
    <row r="12" spans="1:18" ht="22.5" customHeight="1">
      <c r="A12" s="128"/>
      <c r="B12" s="128"/>
      <c r="C12" s="128"/>
      <c r="D12" s="401" t="s">
        <v>521</v>
      </c>
      <c r="E12" s="401"/>
      <c r="F12" s="132" t="s">
        <v>522</v>
      </c>
      <c r="G12" s="127"/>
      <c r="H12" s="126"/>
    </row>
    <row r="13" spans="1:18" ht="61.5" customHeight="1" thickBot="1">
      <c r="A13" s="133" t="s">
        <v>205</v>
      </c>
      <c r="B13" s="134" t="s">
        <v>510</v>
      </c>
      <c r="C13" s="135" t="s">
        <v>523</v>
      </c>
      <c r="D13" s="133" t="s">
        <v>524</v>
      </c>
      <c r="E13" s="136" t="s">
        <v>525</v>
      </c>
      <c r="F13" s="60" t="s">
        <v>525</v>
      </c>
      <c r="G13" s="60" t="s">
        <v>526</v>
      </c>
      <c r="H13" s="402" t="s">
        <v>527</v>
      </c>
      <c r="I13" s="402"/>
      <c r="J13" s="402"/>
      <c r="K13" s="402"/>
      <c r="L13" s="402"/>
      <c r="M13" s="402"/>
      <c r="N13" s="402"/>
      <c r="O13" s="402"/>
      <c r="P13" s="402"/>
      <c r="Q13" s="402"/>
      <c r="R13" s="402"/>
    </row>
    <row r="14" spans="1:18" ht="14.4">
      <c r="A14" s="62">
        <v>1</v>
      </c>
      <c r="B14" s="62" t="s">
        <v>222</v>
      </c>
      <c r="C14" s="137" t="e">
        <f>'5. Objektbetreuung'!P12</f>
        <v>#DIV/0!</v>
      </c>
      <c r="D14" s="138"/>
      <c r="E14" s="139" t="e">
        <f>C14*D14</f>
        <v>#DIV/0!</v>
      </c>
      <c r="F14" s="140"/>
      <c r="G14" s="141" t="e">
        <f>E14+F14</f>
        <v>#DIV/0!</v>
      </c>
      <c r="H14" s="403"/>
      <c r="I14" s="403"/>
      <c r="J14" s="403"/>
      <c r="K14" s="403"/>
      <c r="L14" s="403"/>
      <c r="M14" s="403"/>
      <c r="N14" s="403"/>
      <c r="O14" s="403"/>
      <c r="P14" s="403"/>
      <c r="Q14" s="403"/>
      <c r="R14" s="403"/>
    </row>
    <row r="15" spans="1:18" ht="22.8">
      <c r="A15" s="62">
        <v>2</v>
      </c>
      <c r="B15" s="62" t="s">
        <v>347</v>
      </c>
      <c r="C15" s="137" t="e">
        <f>'5. Objektbetreuung'!P13</f>
        <v>#DIV/0!</v>
      </c>
      <c r="D15" s="138"/>
      <c r="E15" s="139" t="e">
        <f>C15*D15</f>
        <v>#DIV/0!</v>
      </c>
      <c r="F15" s="140"/>
      <c r="G15" s="142" t="e">
        <f>E15+F15</f>
        <v>#DIV/0!</v>
      </c>
      <c r="H15" s="403"/>
      <c r="I15" s="403"/>
      <c r="J15" s="403"/>
      <c r="K15" s="403"/>
      <c r="L15" s="403"/>
      <c r="M15" s="403"/>
      <c r="N15" s="403"/>
      <c r="O15" s="403"/>
      <c r="P15" s="403"/>
      <c r="Q15" s="403"/>
      <c r="R15" s="403"/>
    </row>
    <row r="16" spans="1:18" ht="14.4">
      <c r="A16" s="62">
        <v>3</v>
      </c>
      <c r="B16" s="62" t="s">
        <v>353</v>
      </c>
      <c r="C16" s="137" t="e">
        <f>'5. Objektbetreuung'!P14</f>
        <v>#DIV/0!</v>
      </c>
      <c r="D16" s="138"/>
      <c r="E16" s="139" t="e">
        <f>C16*D16</f>
        <v>#DIV/0!</v>
      </c>
      <c r="F16" s="140"/>
      <c r="G16" s="143" t="e">
        <f>E16+F16</f>
        <v>#DIV/0!</v>
      </c>
      <c r="H16" s="403"/>
      <c r="I16" s="403"/>
      <c r="J16" s="403"/>
      <c r="K16" s="403"/>
      <c r="L16" s="403"/>
      <c r="M16" s="403"/>
      <c r="N16" s="403"/>
      <c r="O16" s="403"/>
      <c r="P16" s="403"/>
      <c r="Q16" s="403"/>
      <c r="R16" s="403"/>
    </row>
    <row r="17" spans="1:18" ht="24" customHeight="1">
      <c r="A17" s="62">
        <v>4</v>
      </c>
      <c r="B17" s="62" t="s">
        <v>369</v>
      </c>
      <c r="C17" s="137" t="e">
        <f>'5. Objektbetreuung'!P15</f>
        <v>#DIV/0!</v>
      </c>
      <c r="D17" s="144"/>
      <c r="E17" s="139" t="e">
        <f>C17*D17</f>
        <v>#DIV/0!</v>
      </c>
      <c r="F17" s="145"/>
      <c r="G17" s="143" t="e">
        <f>E17+F17</f>
        <v>#DIV/0!</v>
      </c>
      <c r="H17" s="403"/>
      <c r="I17" s="403"/>
      <c r="J17" s="403"/>
      <c r="K17" s="403"/>
      <c r="L17" s="403"/>
      <c r="M17" s="403"/>
      <c r="N17" s="403"/>
      <c r="O17" s="403"/>
      <c r="P17" s="403"/>
      <c r="Q17" s="403"/>
      <c r="R17" s="403"/>
    </row>
    <row r="18" spans="1:18" ht="14.4">
      <c r="A18" s="62">
        <v>5</v>
      </c>
      <c r="B18" s="62" t="s">
        <v>419</v>
      </c>
      <c r="C18" s="137" t="e">
        <f>'5. Objektbetreuung'!P16</f>
        <v>#DIV/0!</v>
      </c>
      <c r="D18" s="138"/>
      <c r="E18" s="139" t="e">
        <f t="shared" ref="E18:E22" si="0">C18*D18</f>
        <v>#DIV/0!</v>
      </c>
      <c r="F18" s="140"/>
      <c r="G18" s="284" t="e">
        <f t="shared" ref="G18:G22" si="1">F18+E18</f>
        <v>#DIV/0!</v>
      </c>
      <c r="H18" s="403"/>
      <c r="I18" s="403"/>
      <c r="J18" s="403"/>
      <c r="K18" s="403"/>
      <c r="L18" s="403"/>
      <c r="M18" s="403"/>
      <c r="N18" s="403"/>
      <c r="O18" s="403"/>
      <c r="P18" s="403"/>
      <c r="Q18" s="403"/>
      <c r="R18" s="403"/>
    </row>
    <row r="19" spans="1:18" ht="14.4">
      <c r="A19" s="62">
        <v>6</v>
      </c>
      <c r="B19" s="62" t="s">
        <v>449</v>
      </c>
      <c r="C19" s="137" t="e">
        <f>'5. Objektbetreuung'!P17</f>
        <v>#DIV/0!</v>
      </c>
      <c r="D19" s="138"/>
      <c r="E19" s="139" t="e">
        <f t="shared" si="0"/>
        <v>#DIV/0!</v>
      </c>
      <c r="F19" s="140"/>
      <c r="G19" s="143" t="e">
        <f t="shared" si="1"/>
        <v>#DIV/0!</v>
      </c>
      <c r="H19" s="403"/>
      <c r="I19" s="403"/>
      <c r="J19" s="403"/>
      <c r="K19" s="403"/>
      <c r="L19" s="403"/>
      <c r="M19" s="403"/>
      <c r="N19" s="403"/>
      <c r="O19" s="403"/>
      <c r="P19" s="403"/>
      <c r="Q19" s="403"/>
      <c r="R19" s="403"/>
    </row>
    <row r="20" spans="1:18" ht="14.4">
      <c r="A20" s="62">
        <v>7</v>
      </c>
      <c r="B20" s="62" t="s">
        <v>472</v>
      </c>
      <c r="C20" s="137" t="e">
        <f>'5. Objektbetreuung'!P18</f>
        <v>#DIV/0!</v>
      </c>
      <c r="D20" s="138"/>
      <c r="E20" s="139" t="e">
        <f t="shared" si="0"/>
        <v>#DIV/0!</v>
      </c>
      <c r="F20" s="140"/>
      <c r="G20" s="143" t="e">
        <f t="shared" si="1"/>
        <v>#DIV/0!</v>
      </c>
      <c r="H20" s="403"/>
      <c r="I20" s="403"/>
      <c r="J20" s="403"/>
      <c r="K20" s="403"/>
      <c r="L20" s="403"/>
      <c r="M20" s="403"/>
      <c r="N20" s="403"/>
      <c r="O20" s="403"/>
      <c r="P20" s="403"/>
      <c r="Q20" s="403"/>
      <c r="R20" s="403"/>
    </row>
    <row r="21" spans="1:18" ht="14.4">
      <c r="A21" s="62">
        <v>8</v>
      </c>
      <c r="B21" s="62" t="s">
        <v>484</v>
      </c>
      <c r="C21" s="137" t="e">
        <f>'5. Objektbetreuung'!P19</f>
        <v>#DIV/0!</v>
      </c>
      <c r="D21" s="144"/>
      <c r="E21" s="139" t="e">
        <f t="shared" si="0"/>
        <v>#DIV/0!</v>
      </c>
      <c r="F21" s="145"/>
      <c r="G21" s="143" t="e">
        <f t="shared" si="1"/>
        <v>#DIV/0!</v>
      </c>
      <c r="H21" s="403"/>
      <c r="I21" s="403"/>
      <c r="J21" s="403"/>
      <c r="K21" s="403"/>
      <c r="L21" s="403"/>
      <c r="M21" s="403"/>
      <c r="N21" s="403"/>
      <c r="O21" s="403"/>
      <c r="P21" s="403"/>
      <c r="Q21" s="403"/>
      <c r="R21" s="403"/>
    </row>
    <row r="22" spans="1:18" thickBot="1">
      <c r="A22" s="62">
        <v>9</v>
      </c>
      <c r="B22" s="62" t="s">
        <v>492</v>
      </c>
      <c r="C22" s="137" t="e">
        <f>'5. Objektbetreuung'!P20</f>
        <v>#DIV/0!</v>
      </c>
      <c r="D22" s="144"/>
      <c r="E22" s="139" t="e">
        <f t="shared" si="0"/>
        <v>#DIV/0!</v>
      </c>
      <c r="F22" s="145"/>
      <c r="G22" s="143" t="e">
        <f t="shared" si="1"/>
        <v>#DIV/0!</v>
      </c>
      <c r="H22" s="403"/>
      <c r="I22" s="403"/>
      <c r="J22" s="403"/>
      <c r="K22" s="403"/>
      <c r="L22" s="403"/>
      <c r="M22" s="403"/>
      <c r="N22" s="403"/>
      <c r="O22" s="403"/>
      <c r="P22" s="403"/>
      <c r="Q22" s="403"/>
      <c r="R22" s="403"/>
    </row>
    <row r="23" spans="1:18" thickBot="1">
      <c r="A23" s="117"/>
      <c r="B23" s="118" t="s">
        <v>517</v>
      </c>
      <c r="C23" s="146" t="e">
        <f>C14+C15+C16+C17+C18+C20+C19+C21+C22</f>
        <v>#DIV/0!</v>
      </c>
      <c r="D23" s="147"/>
      <c r="E23" s="148" t="e">
        <f>E14+E15+E16+E17+E18+E19+E20+E21+E22</f>
        <v>#DIV/0!</v>
      </c>
      <c r="F23" s="149">
        <f>F14+F15+F16+F17+F18+F19+F20+F21+F22</f>
        <v>0</v>
      </c>
      <c r="G23" s="149" t="e">
        <f>G14+G15+G16+G17+G18+G19+G20+G21+G22</f>
        <v>#DIV/0!</v>
      </c>
      <c r="H23" s="404"/>
      <c r="I23" s="404"/>
      <c r="J23" s="404"/>
      <c r="K23" s="404"/>
      <c r="L23" s="404"/>
      <c r="M23" s="404"/>
      <c r="N23" s="404"/>
      <c r="O23" s="404"/>
      <c r="P23" s="404"/>
      <c r="Q23" s="404"/>
      <c r="R23" s="404"/>
    </row>
  </sheetData>
  <sheetProtection algorithmName="SHA-512" hashValue="UzaLYPwx71qtnAPy60XYc0XhPTCxI9+efV934ATXGC0UVep7o+5+GAedih2K7z0/94I+25qMQ26wlgAyM7Xl1A==" saltValue="BZbAWZsXWvyQK4rBB5FE9w==" spinCount="100000" sheet="1" objects="1" scenarios="1"/>
  <mergeCells count="13">
    <mergeCell ref="H23:R23"/>
    <mergeCell ref="H19:R19"/>
    <mergeCell ref="H20:R20"/>
    <mergeCell ref="H21:R21"/>
    <mergeCell ref="H22:R22"/>
    <mergeCell ref="L5:R5"/>
    <mergeCell ref="D12:E12"/>
    <mergeCell ref="H13:R13"/>
    <mergeCell ref="H18:R18"/>
    <mergeCell ref="H14:R14"/>
    <mergeCell ref="H15:R15"/>
    <mergeCell ref="H16:R16"/>
    <mergeCell ref="H17:R17"/>
  </mergeCells>
  <pageMargins left="0.7" right="0.7" top="0.78749999999999998" bottom="0.78749999999999998" header="0.511811023622047" footer="0.511811023622047"/>
  <pageSetup paperSize="9" scale="43" orientation="landscape" horizontalDpi="300" verticalDpi="3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2:U46"/>
  <sheetViews>
    <sheetView topLeftCell="A4" zoomScaleNormal="100" workbookViewId="0">
      <selection activeCell="I14" sqref="I14"/>
    </sheetView>
  </sheetViews>
  <sheetFormatPr baseColWidth="10" defaultColWidth="10.6640625" defaultRowHeight="15" customHeight="1"/>
  <cols>
    <col min="1" max="1" width="3.5546875" style="1" customWidth="1"/>
    <col min="2" max="2" width="13.88671875" style="1" customWidth="1"/>
    <col min="4" max="4" width="9.5546875" style="1" customWidth="1"/>
    <col min="5" max="5" width="9.33203125" style="1" customWidth="1"/>
    <col min="6" max="6" width="10.109375" style="1" customWidth="1"/>
    <col min="7" max="8" width="9.5546875" style="1" customWidth="1"/>
    <col min="9" max="9" width="9.33203125" style="1" customWidth="1"/>
    <col min="10" max="10" width="10.109375" style="1" customWidth="1"/>
    <col min="11" max="12" width="9.5546875" style="1" customWidth="1"/>
    <col min="13" max="13" width="9.33203125" style="1" customWidth="1"/>
    <col min="14" max="14" width="10.109375" style="1" customWidth="1"/>
    <col min="15" max="16" width="9.5546875" style="1" customWidth="1"/>
    <col min="17" max="17" width="9.33203125" style="1" customWidth="1"/>
    <col min="18" max="18" width="10.109375" style="1" customWidth="1"/>
    <col min="19" max="19" width="9.5546875" style="1" customWidth="1"/>
  </cols>
  <sheetData>
    <row r="2" spans="1:21" ht="15.6">
      <c r="A2" s="92" t="s">
        <v>32</v>
      </c>
    </row>
    <row r="3" spans="1:21" ht="14.4">
      <c r="A3" s="10" t="s">
        <v>33</v>
      </c>
    </row>
    <row r="5" spans="1:21" ht="14.4">
      <c r="A5" s="93"/>
      <c r="B5" s="93"/>
      <c r="E5" s="150"/>
      <c r="G5" s="150"/>
      <c r="H5" s="151"/>
      <c r="I5" s="152"/>
      <c r="J5" s="152"/>
      <c r="K5" s="94" t="s">
        <v>202</v>
      </c>
      <c r="L5" s="399">
        <f>'1. Allgemeine Angaben'!B6</f>
        <v>0</v>
      </c>
      <c r="M5" s="399"/>
      <c r="N5" s="399"/>
      <c r="O5" s="399"/>
      <c r="P5" s="399"/>
      <c r="Q5" s="399"/>
      <c r="R5" s="399"/>
    </row>
    <row r="6" spans="1:21" ht="14.4">
      <c r="A6" s="93"/>
      <c r="B6" s="93"/>
      <c r="I6" s="150"/>
      <c r="J6" s="150"/>
      <c r="K6" s="153"/>
      <c r="L6" s="153"/>
      <c r="M6" s="153"/>
    </row>
    <row r="7" spans="1:21" ht="17.399999999999999">
      <c r="A7" s="8" t="s">
        <v>528</v>
      </c>
      <c r="B7" s="93"/>
      <c r="I7" s="150"/>
      <c r="J7" s="150"/>
      <c r="K7" s="153"/>
      <c r="L7" s="153"/>
      <c r="M7" s="153"/>
    </row>
    <row r="8" spans="1:21" ht="14.4">
      <c r="A8" s="93"/>
      <c r="B8" s="93"/>
      <c r="I8" s="150"/>
      <c r="J8" s="150"/>
      <c r="K8" s="153"/>
      <c r="L8" s="153"/>
      <c r="M8" s="153"/>
    </row>
    <row r="9" spans="1:21" ht="14.4">
      <c r="A9" s="154"/>
      <c r="B9" s="154"/>
      <c r="C9" s="59"/>
      <c r="D9" s="406" t="s">
        <v>529</v>
      </c>
      <c r="E9" s="406"/>
      <c r="F9" s="406"/>
      <c r="G9" s="406"/>
      <c r="H9" s="406" t="s">
        <v>530</v>
      </c>
      <c r="I9" s="406"/>
      <c r="J9" s="406"/>
      <c r="K9" s="406"/>
      <c r="L9" s="406" t="s">
        <v>531</v>
      </c>
      <c r="M9" s="406"/>
      <c r="N9" s="406"/>
      <c r="O9" s="406"/>
      <c r="P9" s="406" t="s">
        <v>532</v>
      </c>
      <c r="Q9" s="406"/>
      <c r="R9" s="406"/>
      <c r="S9" s="406"/>
      <c r="T9" s="9"/>
      <c r="U9" s="9"/>
    </row>
    <row r="10" spans="1:21" ht="14.4">
      <c r="A10" s="154"/>
      <c r="B10" s="155"/>
      <c r="C10" s="156" t="s">
        <v>533</v>
      </c>
      <c r="D10" s="410"/>
      <c r="E10" s="410"/>
      <c r="F10" s="410"/>
      <c r="G10" s="410"/>
      <c r="H10" s="410"/>
      <c r="I10" s="410"/>
      <c r="J10" s="410"/>
      <c r="K10" s="410"/>
      <c r="L10" s="410"/>
      <c r="M10" s="410"/>
      <c r="N10" s="410"/>
      <c r="O10" s="410"/>
      <c r="P10" s="411"/>
      <c r="Q10" s="411"/>
      <c r="R10" s="411"/>
      <c r="S10" s="411"/>
      <c r="T10" s="9"/>
      <c r="U10" s="9"/>
    </row>
    <row r="11" spans="1:21" ht="14.4">
      <c r="A11" s="154"/>
      <c r="B11" s="157"/>
      <c r="C11" s="94" t="s">
        <v>534</v>
      </c>
      <c r="D11" s="158"/>
      <c r="E11" s="159"/>
      <c r="F11" s="67"/>
      <c r="G11" s="160"/>
      <c r="H11" s="158"/>
      <c r="I11" s="161"/>
      <c r="J11" s="162"/>
      <c r="K11" s="160"/>
      <c r="L11" s="158"/>
      <c r="M11" s="159"/>
      <c r="N11" s="67"/>
      <c r="O11" s="160"/>
      <c r="P11" s="158"/>
      <c r="Q11" s="159"/>
      <c r="R11" s="67"/>
      <c r="S11" s="160"/>
      <c r="T11" s="9"/>
      <c r="U11" s="9"/>
    </row>
    <row r="12" spans="1:21" ht="14.4">
      <c r="A12" s="154"/>
      <c r="B12" s="157"/>
      <c r="C12" s="94" t="s">
        <v>535</v>
      </c>
      <c r="D12" s="158"/>
      <c r="E12" s="159"/>
      <c r="F12" s="67"/>
      <c r="G12" s="160"/>
      <c r="H12" s="158"/>
      <c r="I12" s="161"/>
      <c r="J12" s="162"/>
      <c r="K12" s="160"/>
      <c r="L12" s="158"/>
      <c r="M12" s="159"/>
      <c r="N12" s="67"/>
      <c r="O12" s="160"/>
      <c r="P12" s="158"/>
      <c r="Q12" s="159"/>
      <c r="R12" s="67"/>
      <c r="S12" s="160"/>
      <c r="T12" s="9"/>
      <c r="U12" s="9"/>
    </row>
    <row r="13" spans="1:21" ht="14.4">
      <c r="A13" s="154"/>
      <c r="B13" s="157"/>
      <c r="C13" s="94" t="s">
        <v>536</v>
      </c>
      <c r="D13" s="158"/>
      <c r="E13" s="159"/>
      <c r="F13" s="67"/>
      <c r="G13" s="160"/>
      <c r="H13" s="158"/>
      <c r="I13" s="161"/>
      <c r="J13" s="162"/>
      <c r="K13" s="160"/>
      <c r="L13" s="158"/>
      <c r="M13" s="159"/>
      <c r="N13" s="67"/>
      <c r="O13" s="160"/>
      <c r="P13" s="158"/>
      <c r="Q13" s="159"/>
      <c r="R13" s="67"/>
      <c r="S13" s="160"/>
      <c r="T13" s="9"/>
      <c r="U13" s="9"/>
    </row>
    <row r="14" spans="1:21" ht="14.4">
      <c r="A14" s="154"/>
      <c r="B14" s="157"/>
      <c r="C14" s="94" t="s">
        <v>537</v>
      </c>
      <c r="D14" s="158"/>
      <c r="E14" s="159"/>
      <c r="F14" s="67"/>
      <c r="G14" s="160"/>
      <c r="H14" s="158"/>
      <c r="I14" s="161"/>
      <c r="J14" s="162"/>
      <c r="K14" s="160"/>
      <c r="L14" s="158"/>
      <c r="M14" s="159"/>
      <c r="N14" s="67"/>
      <c r="O14" s="160"/>
      <c r="P14" s="158"/>
      <c r="Q14" s="159"/>
      <c r="R14" s="67"/>
      <c r="S14" s="160"/>
      <c r="T14" s="9"/>
      <c r="U14" s="9"/>
    </row>
    <row r="15" spans="1:21" ht="15" customHeight="1">
      <c r="A15" s="154"/>
      <c r="B15" s="157"/>
      <c r="C15" s="94" t="s">
        <v>538</v>
      </c>
      <c r="D15" s="158"/>
      <c r="E15" s="159"/>
      <c r="F15" s="67"/>
      <c r="G15" s="160"/>
      <c r="H15" s="158"/>
      <c r="I15" s="161"/>
      <c r="J15" s="162"/>
      <c r="K15" s="160"/>
      <c r="L15" s="158"/>
      <c r="M15" s="159"/>
      <c r="N15" s="67"/>
      <c r="O15" s="160"/>
      <c r="P15" s="158"/>
      <c r="Q15" s="159"/>
      <c r="R15" s="67"/>
      <c r="S15" s="160"/>
      <c r="T15" s="9"/>
      <c r="U15" s="9"/>
    </row>
    <row r="16" spans="1:21" ht="14.4">
      <c r="A16" s="154"/>
      <c r="B16" s="157"/>
      <c r="C16" s="94" t="s">
        <v>16</v>
      </c>
      <c r="D16" s="158"/>
      <c r="E16" s="163">
        <f>'2. SVS'!C50</f>
        <v>15</v>
      </c>
      <c r="F16" s="164"/>
      <c r="G16" s="165"/>
      <c r="H16" s="166"/>
      <c r="I16" s="167">
        <f>'2. SVS'!C50</f>
        <v>15</v>
      </c>
      <c r="J16" s="162"/>
      <c r="K16" s="165"/>
      <c r="L16" s="166"/>
      <c r="M16" s="163">
        <f>'2. SVS'!C50</f>
        <v>15</v>
      </c>
      <c r="N16" s="164"/>
      <c r="O16" s="165"/>
      <c r="P16" s="166"/>
      <c r="Q16" s="163">
        <f>'2. SVS'!C50</f>
        <v>15</v>
      </c>
      <c r="R16" s="67"/>
      <c r="S16" s="160"/>
      <c r="T16" s="9"/>
      <c r="U16" s="9"/>
    </row>
    <row r="17" spans="1:21" ht="12.9" customHeight="1">
      <c r="A17" s="154"/>
      <c r="B17" s="154"/>
      <c r="C17" s="59"/>
      <c r="D17" s="158"/>
      <c r="E17" s="67"/>
      <c r="F17" s="67"/>
      <c r="G17" s="160"/>
      <c r="H17" s="158"/>
      <c r="I17" s="162"/>
      <c r="J17" s="162"/>
      <c r="K17" s="160"/>
      <c r="L17" s="158"/>
      <c r="M17" s="67"/>
      <c r="N17" s="67"/>
      <c r="O17" s="160"/>
      <c r="P17" s="158"/>
      <c r="Q17" s="67"/>
      <c r="R17" s="67"/>
      <c r="S17" s="160"/>
      <c r="T17" s="9"/>
      <c r="U17" s="9"/>
    </row>
    <row r="18" spans="1:21" ht="39.9" customHeight="1">
      <c r="A18" s="154"/>
      <c r="B18" s="405" t="s">
        <v>539</v>
      </c>
      <c r="C18" s="405"/>
      <c r="D18" s="158"/>
      <c r="E18" s="159"/>
      <c r="F18" s="67"/>
      <c r="G18" s="160"/>
      <c r="H18" s="158"/>
      <c r="I18" s="161"/>
      <c r="J18" s="162"/>
      <c r="K18" s="160"/>
      <c r="L18" s="158"/>
      <c r="M18" s="159"/>
      <c r="N18" s="67"/>
      <c r="O18" s="160"/>
      <c r="P18" s="158"/>
      <c r="Q18" s="159"/>
      <c r="R18" s="67"/>
      <c r="S18" s="160"/>
      <c r="T18" s="9"/>
      <c r="U18" s="9"/>
    </row>
    <row r="19" spans="1:21" ht="14.4">
      <c r="A19" s="154"/>
      <c r="B19" s="154"/>
      <c r="C19" s="59"/>
      <c r="D19" s="407"/>
      <c r="E19" s="407"/>
      <c r="F19" s="407"/>
      <c r="G19" s="407"/>
      <c r="H19" s="408"/>
      <c r="I19" s="408"/>
      <c r="J19" s="408"/>
      <c r="K19" s="408"/>
      <c r="L19" s="408"/>
      <c r="M19" s="408"/>
      <c r="N19" s="408"/>
      <c r="O19" s="408"/>
      <c r="P19" s="409"/>
      <c r="Q19" s="409"/>
      <c r="R19" s="409"/>
      <c r="S19" s="409"/>
      <c r="T19" s="9"/>
      <c r="U19" s="9"/>
    </row>
    <row r="20" spans="1:21" ht="37.200000000000003" thickBot="1">
      <c r="A20" s="168" t="s">
        <v>205</v>
      </c>
      <c r="B20" s="169" t="s">
        <v>206</v>
      </c>
      <c r="C20" s="170" t="s">
        <v>540</v>
      </c>
      <c r="D20" s="171" t="s">
        <v>216</v>
      </c>
      <c r="E20" s="172" t="s">
        <v>145</v>
      </c>
      <c r="F20" s="172" t="s">
        <v>217</v>
      </c>
      <c r="G20" s="173" t="s">
        <v>541</v>
      </c>
      <c r="H20" s="174" t="s">
        <v>216</v>
      </c>
      <c r="I20" s="172" t="s">
        <v>145</v>
      </c>
      <c r="J20" s="172" t="s">
        <v>217</v>
      </c>
      <c r="K20" s="173" t="s">
        <v>541</v>
      </c>
      <c r="L20" s="174" t="s">
        <v>216</v>
      </c>
      <c r="M20" s="172" t="s">
        <v>145</v>
      </c>
      <c r="N20" s="172" t="s">
        <v>217</v>
      </c>
      <c r="O20" s="173" t="s">
        <v>541</v>
      </c>
      <c r="P20" s="174" t="s">
        <v>216</v>
      </c>
      <c r="Q20" s="172" t="s">
        <v>145</v>
      </c>
      <c r="R20" s="172" t="s">
        <v>217</v>
      </c>
      <c r="S20" s="173" t="s">
        <v>541</v>
      </c>
      <c r="T20" s="175" t="s">
        <v>542</v>
      </c>
      <c r="U20" s="9"/>
    </row>
    <row r="21" spans="1:21" ht="22.8">
      <c r="A21" s="73">
        <v>1</v>
      </c>
      <c r="B21" s="91" t="s">
        <v>657</v>
      </c>
      <c r="C21" s="176">
        <v>1</v>
      </c>
      <c r="D21" s="177" t="s">
        <v>543</v>
      </c>
      <c r="E21" s="178"/>
      <c r="F21" s="179" t="e">
        <f>(D21/E21)*C21</f>
        <v>#DIV/0!</v>
      </c>
      <c r="G21" s="180" t="e">
        <f>F21*$E$16</f>
        <v>#DIV/0!</v>
      </c>
      <c r="H21" s="158"/>
      <c r="I21" s="162"/>
      <c r="J21" s="162"/>
      <c r="K21" s="160"/>
      <c r="L21" s="158">
        <v>421.99</v>
      </c>
      <c r="M21" s="68"/>
      <c r="N21" s="67" t="e">
        <f>(L21/M21)*C21</f>
        <v>#DIV/0!</v>
      </c>
      <c r="O21" s="160" t="e">
        <f>$M$16*N21</f>
        <v>#DIV/0!</v>
      </c>
      <c r="P21" s="181">
        <v>1164.27</v>
      </c>
      <c r="Q21" s="182"/>
      <c r="R21" s="183" t="e">
        <f>(P21/Q21)*C21</f>
        <v>#DIV/0!</v>
      </c>
      <c r="S21" s="184" t="e">
        <f>$Q$16*R21</f>
        <v>#DIV/0!</v>
      </c>
      <c r="T21" s="286" t="e">
        <f>S21+O21+G21</f>
        <v>#DIV/0!</v>
      </c>
      <c r="U21" s="9"/>
    </row>
    <row r="22" spans="1:21" ht="22.8">
      <c r="A22" s="185">
        <v>2</v>
      </c>
      <c r="B22" s="62" t="s">
        <v>369</v>
      </c>
      <c r="C22" s="195">
        <v>1</v>
      </c>
      <c r="D22" s="196" t="s">
        <v>544</v>
      </c>
      <c r="E22" s="189"/>
      <c r="F22" s="179" t="e">
        <f>(D22/E22)*C22</f>
        <v>#DIV/0!</v>
      </c>
      <c r="G22" s="180" t="e">
        <f>F22*$E$16</f>
        <v>#DIV/0!</v>
      </c>
      <c r="H22" s="190"/>
      <c r="I22" s="191"/>
      <c r="J22" s="191"/>
      <c r="K22" s="192"/>
      <c r="L22" s="197">
        <v>9.1</v>
      </c>
      <c r="M22" s="189"/>
      <c r="N22" s="67" t="e">
        <f>(L22/M22)*C22</f>
        <v>#DIV/0!</v>
      </c>
      <c r="O22" s="160" t="e">
        <f>$M$16*N22</f>
        <v>#DIV/0!</v>
      </c>
      <c r="P22" s="190">
        <v>986.89</v>
      </c>
      <c r="Q22" s="189"/>
      <c r="R22" s="67" t="e">
        <f>(P22/Q22)*C22</f>
        <v>#DIV/0!</v>
      </c>
      <c r="S22" s="180" t="e">
        <f>$Q$16*R22</f>
        <v>#DIV/0!</v>
      </c>
      <c r="T22" s="287" t="e">
        <f>S22+O22+G22</f>
        <v>#DIV/0!</v>
      </c>
      <c r="U22" s="9"/>
    </row>
    <row r="23" spans="1:21" ht="14.4">
      <c r="A23" s="193">
        <v>3</v>
      </c>
      <c r="B23" s="61" t="s">
        <v>419</v>
      </c>
      <c r="C23" s="281">
        <v>1</v>
      </c>
      <c r="D23" s="282" t="s">
        <v>545</v>
      </c>
      <c r="E23" s="178"/>
      <c r="F23" s="179" t="e">
        <f>(D23/E23)*C23</f>
        <v>#DIV/0!</v>
      </c>
      <c r="G23" s="160" t="e">
        <f>F23*$E$16</f>
        <v>#DIV/0!</v>
      </c>
      <c r="H23" s="280">
        <v>94.94</v>
      </c>
      <c r="I23" s="279"/>
      <c r="J23" s="162" t="e">
        <f>(H23/I23)*C23</f>
        <v>#DIV/0!</v>
      </c>
      <c r="K23" s="283" t="e">
        <f>J23*I16</f>
        <v>#DIV/0!</v>
      </c>
      <c r="L23" s="194">
        <v>1551.19</v>
      </c>
      <c r="M23" s="178"/>
      <c r="N23" s="179" t="e">
        <f>(L23/M23)*C23</f>
        <v>#DIV/0!</v>
      </c>
      <c r="O23" s="180" t="e">
        <f>$M$16*N23</f>
        <v>#DIV/0!</v>
      </c>
      <c r="P23" s="158">
        <v>926.44</v>
      </c>
      <c r="Q23" s="178"/>
      <c r="R23" s="179" t="e">
        <f>(P23/Q23)*C23</f>
        <v>#DIV/0!</v>
      </c>
      <c r="S23" s="180" t="e">
        <f>$Q$16*R23</f>
        <v>#DIV/0!</v>
      </c>
      <c r="T23" s="287" t="e">
        <f>S23+O23+K23+G23</f>
        <v>#DIV/0!</v>
      </c>
      <c r="U23" s="9"/>
    </row>
    <row r="24" spans="1:21" ht="15" customHeight="1">
      <c r="A24" s="73">
        <v>4</v>
      </c>
      <c r="B24" s="62" t="s">
        <v>449</v>
      </c>
      <c r="C24" s="195">
        <v>1</v>
      </c>
      <c r="D24" s="196" t="s">
        <v>546</v>
      </c>
      <c r="E24" s="68"/>
      <c r="F24" s="179" t="e">
        <f>(D24/E24)*C24</f>
        <v>#DIV/0!</v>
      </c>
      <c r="G24" s="180" t="e">
        <f>F24*$E$16</f>
        <v>#DIV/0!</v>
      </c>
      <c r="H24" s="158"/>
      <c r="I24" s="162"/>
      <c r="J24" s="162"/>
      <c r="K24" s="160"/>
      <c r="L24" s="197">
        <v>364.8</v>
      </c>
      <c r="M24" s="68"/>
      <c r="N24" s="179" t="e">
        <f>(L24/M24)*C24</f>
        <v>#DIV/0!</v>
      </c>
      <c r="O24" s="180" t="e">
        <f>$M$16*N24</f>
        <v>#DIV/0!</v>
      </c>
      <c r="P24" s="158">
        <v>423.24</v>
      </c>
      <c r="Q24" s="68"/>
      <c r="R24" s="179" t="e">
        <f>(P24/Q24)*C24</f>
        <v>#DIV/0!</v>
      </c>
      <c r="S24" s="180" t="e">
        <f>$Q$16*R24</f>
        <v>#DIV/0!</v>
      </c>
      <c r="T24" s="287" t="e">
        <f>S24+O24+K24+G24</f>
        <v>#DIV/0!</v>
      </c>
      <c r="U24" s="9"/>
    </row>
    <row r="25" spans="1:21" thickBot="1">
      <c r="A25" s="198">
        <v>5</v>
      </c>
      <c r="B25" s="186" t="s">
        <v>492</v>
      </c>
      <c r="C25" s="187">
        <v>1</v>
      </c>
      <c r="D25" s="188" t="s">
        <v>547</v>
      </c>
      <c r="E25" s="189"/>
      <c r="F25" s="179" t="e">
        <f>(D25/E25)*C25</f>
        <v>#DIV/0!</v>
      </c>
      <c r="G25" s="180" t="e">
        <f>F25*$E$16</f>
        <v>#DIV/0!</v>
      </c>
      <c r="H25" s="190"/>
      <c r="I25" s="198"/>
      <c r="J25" s="198"/>
      <c r="K25" s="192"/>
      <c r="L25" s="190"/>
      <c r="M25" s="198"/>
      <c r="N25" s="198"/>
      <c r="O25" s="192"/>
      <c r="P25" s="190">
        <v>430.29</v>
      </c>
      <c r="Q25" s="189"/>
      <c r="R25" s="179" t="e">
        <f>(P25/Q25)*C25</f>
        <v>#DIV/0!</v>
      </c>
      <c r="S25" s="180" t="e">
        <f>$Q$16*R25</f>
        <v>#DIV/0!</v>
      </c>
      <c r="T25" s="285" t="e">
        <f>S25+O25+K25+G25</f>
        <v>#DIV/0!</v>
      </c>
      <c r="U25" s="9"/>
    </row>
    <row r="26" spans="1:21" thickBot="1">
      <c r="A26" s="199"/>
      <c r="B26" s="200" t="s">
        <v>548</v>
      </c>
      <c r="C26" s="201"/>
      <c r="D26" s="202">
        <f>D21+D22+D23+D24+D25</f>
        <v>3931.13</v>
      </c>
      <c r="E26" s="200"/>
      <c r="F26" s="200" t="e">
        <f>F21+F22+F23+F24+F25</f>
        <v>#DIV/0!</v>
      </c>
      <c r="G26" s="203" t="e">
        <f>G21+G22+G23+G24+G25</f>
        <v>#DIV/0!</v>
      </c>
      <c r="H26" s="204">
        <f>H23</f>
        <v>94.94</v>
      </c>
      <c r="I26" s="200"/>
      <c r="J26" s="200" t="e">
        <f>J23</f>
        <v>#DIV/0!</v>
      </c>
      <c r="K26" s="203" t="e">
        <f>K23</f>
        <v>#DIV/0!</v>
      </c>
      <c r="L26" s="202">
        <f>L21+L22+L23+L24</f>
        <v>2347.0800000000004</v>
      </c>
      <c r="M26" s="200"/>
      <c r="N26" s="200" t="e">
        <f>N24+N23+N22+N21</f>
        <v>#DIV/0!</v>
      </c>
      <c r="O26" s="203" t="e">
        <f>O21+O22+O23+O24</f>
        <v>#DIV/0!</v>
      </c>
      <c r="P26" s="202">
        <f>P21+P22+P23+P24+P25</f>
        <v>3931.13</v>
      </c>
      <c r="Q26" s="200"/>
      <c r="R26" s="200" t="e">
        <f>R21+R22+R23+R24+R25</f>
        <v>#DIV/0!</v>
      </c>
      <c r="S26" s="203" t="e">
        <f>S21+S22+S23+S24+S25</f>
        <v>#DIV/0!</v>
      </c>
      <c r="T26" s="205" t="e">
        <f>T21+T22+T23+T24+T25</f>
        <v>#DIV/0!</v>
      </c>
      <c r="U26" s="9"/>
    </row>
    <row r="27" spans="1:21" ht="14.4">
      <c r="A27" s="12"/>
      <c r="B27" s="9"/>
      <c r="C27" s="9"/>
      <c r="D27" s="9"/>
      <c r="E27" s="9"/>
      <c r="F27" s="9"/>
      <c r="G27" s="9"/>
      <c r="H27" s="9"/>
      <c r="I27" s="9"/>
      <c r="J27" s="9"/>
      <c r="K27" s="9"/>
      <c r="L27" s="9"/>
      <c r="M27" s="9"/>
      <c r="N27" s="9"/>
      <c r="O27" s="9"/>
      <c r="P27" s="9"/>
      <c r="Q27" s="9"/>
      <c r="R27" s="9"/>
      <c r="S27" s="9"/>
      <c r="T27" s="9"/>
      <c r="U27" s="9"/>
    </row>
    <row r="28" spans="1:21" ht="14.4">
      <c r="A28" s="130"/>
    </row>
    <row r="29" spans="1:21" ht="14.4">
      <c r="A29" s="130"/>
    </row>
    <row r="30" spans="1:21" ht="14.4">
      <c r="A30" s="130"/>
    </row>
    <row r="32" spans="1:21" ht="14.4">
      <c r="A32" s="127"/>
      <c r="B32" s="127"/>
      <c r="C32" s="127"/>
      <c r="D32" s="127"/>
      <c r="E32" s="127"/>
      <c r="F32" s="127"/>
      <c r="G32" s="127"/>
      <c r="H32" s="127"/>
    </row>
    <row r="33" spans="1:7" ht="14.4">
      <c r="A33" s="126"/>
      <c r="B33" s="126"/>
      <c r="C33" s="126"/>
      <c r="D33" s="126"/>
      <c r="E33" s="126"/>
      <c r="F33" s="126"/>
      <c r="G33" s="127"/>
    </row>
    <row r="34" spans="1:7" ht="14.4">
      <c r="A34" s="126"/>
      <c r="B34" s="126"/>
      <c r="C34" s="126"/>
      <c r="D34" s="126"/>
      <c r="E34" s="126"/>
      <c r="F34" s="126"/>
      <c r="G34" s="127"/>
    </row>
    <row r="35" spans="1:7" ht="14.4">
      <c r="A35" s="127"/>
      <c r="B35" s="127"/>
      <c r="C35" s="127"/>
      <c r="D35" s="127"/>
      <c r="E35" s="127"/>
    </row>
    <row r="36" spans="1:7" ht="14.4">
      <c r="A36" s="126"/>
      <c r="B36" s="126"/>
      <c r="C36" s="126"/>
      <c r="D36" s="126"/>
      <c r="E36" s="126"/>
      <c r="F36" s="126"/>
      <c r="G36" s="127"/>
    </row>
    <row r="37" spans="1:7" ht="14.4">
      <c r="A37" s="126"/>
      <c r="B37" s="126"/>
      <c r="C37" s="126"/>
      <c r="D37" s="126"/>
      <c r="E37" s="126"/>
      <c r="F37" s="126"/>
      <c r="G37" s="127"/>
    </row>
    <row r="38" spans="1:7" ht="14.4">
      <c r="A38" s="126"/>
      <c r="B38" s="126"/>
      <c r="C38" s="126"/>
      <c r="D38" s="126"/>
      <c r="E38" s="126"/>
      <c r="F38" s="126"/>
      <c r="G38" s="127"/>
    </row>
    <row r="39" spans="1:7" ht="14.4">
      <c r="A39" s="127"/>
      <c r="B39" s="127"/>
      <c r="C39" s="127"/>
      <c r="D39" s="127"/>
    </row>
    <row r="40" spans="1:7" ht="14.4">
      <c r="A40" s="127"/>
      <c r="B40" s="127"/>
      <c r="C40" s="127"/>
      <c r="D40" s="127"/>
      <c r="E40" s="127"/>
    </row>
    <row r="42" spans="1:7" ht="14.4">
      <c r="A42" s="150"/>
    </row>
    <row r="44" spans="1:7" ht="14.4">
      <c r="A44" s="206"/>
    </row>
    <row r="46" spans="1:7" ht="14.4">
      <c r="A46" s="206"/>
    </row>
  </sheetData>
  <sheetProtection algorithmName="SHA-512" hashValue="RZqMRpfhL7m5nknJfaoXz6oT+D6dCgBuuKFJwW/H/gQdSRP6pKB7usZpgzzcbvQvtpbwjzt9OPfUpRnIdGdWfQ==" saltValue="/sTYWXy4gvWfIXjo4R+dHw==" spinCount="100000" sheet="1" objects="1" scenarios="1"/>
  <mergeCells count="14">
    <mergeCell ref="D19:G19"/>
    <mergeCell ref="H19:K19"/>
    <mergeCell ref="L19:O19"/>
    <mergeCell ref="P19:S19"/>
    <mergeCell ref="D10:G10"/>
    <mergeCell ref="H10:K10"/>
    <mergeCell ref="L10:O10"/>
    <mergeCell ref="P10:S10"/>
    <mergeCell ref="B18:C18"/>
    <mergeCell ref="L5:R5"/>
    <mergeCell ref="D9:G9"/>
    <mergeCell ref="H9:K9"/>
    <mergeCell ref="L9:O9"/>
    <mergeCell ref="P9:S9"/>
  </mergeCells>
  <pageMargins left="0.7" right="0.7" top="0.78749999999999998" bottom="0.78749999999999998" header="0.511811023622047" footer="0.511811023622047"/>
  <pageSetup paperSize="9" scale="45"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dimension ref="A2:M31"/>
  <sheetViews>
    <sheetView topLeftCell="A12" zoomScaleNormal="100" workbookViewId="0">
      <selection activeCell="B26" sqref="B26"/>
    </sheetView>
  </sheetViews>
  <sheetFormatPr baseColWidth="10" defaultColWidth="10.6640625" defaultRowHeight="15" customHeight="1"/>
  <cols>
    <col min="1" max="1" width="4.5546875" style="1" customWidth="1"/>
    <col min="2" max="2" width="67" style="1" customWidth="1"/>
    <col min="3" max="4" width="18.6640625" style="1" customWidth="1"/>
    <col min="5" max="5" width="15.109375" style="1" customWidth="1"/>
    <col min="6" max="6" width="42.6640625" style="1" customWidth="1"/>
  </cols>
  <sheetData>
    <row r="2" spans="1:13" ht="15.6">
      <c r="A2" s="92" t="s">
        <v>32</v>
      </c>
    </row>
    <row r="3" spans="1:13" ht="14.4">
      <c r="A3" s="10" t="s">
        <v>33</v>
      </c>
    </row>
    <row r="5" spans="1:13" ht="14.4">
      <c r="A5" s="93"/>
      <c r="B5" s="93"/>
      <c r="C5" s="94" t="s">
        <v>202</v>
      </c>
      <c r="D5" s="399">
        <f>'1. Allgemeine Angaben'!B6</f>
        <v>0</v>
      </c>
      <c r="E5" s="399"/>
      <c r="F5" s="399"/>
      <c r="G5" s="152"/>
      <c r="H5" s="152"/>
    </row>
    <row r="7" spans="1:13" ht="17.399999999999999">
      <c r="A7" s="207" t="s">
        <v>551</v>
      </c>
      <c r="B7" s="208"/>
      <c r="C7" s="208"/>
      <c r="D7" s="208"/>
      <c r="E7" s="208"/>
      <c r="F7" s="208"/>
      <c r="G7" s="9"/>
      <c r="H7" s="9"/>
      <c r="I7" s="9"/>
      <c r="J7" s="9"/>
      <c r="K7" s="9"/>
      <c r="L7" s="9"/>
      <c r="M7" s="9"/>
    </row>
    <row r="8" spans="1:13" ht="14.4">
      <c r="A8" s="209" t="s">
        <v>552</v>
      </c>
      <c r="B8" s="209"/>
      <c r="C8" s="208"/>
      <c r="D8" s="208"/>
      <c r="E8" s="208"/>
      <c r="F8" s="208"/>
      <c r="G8" s="9"/>
      <c r="H8" s="9"/>
      <c r="I8" s="9"/>
      <c r="J8" s="9"/>
      <c r="K8" s="9"/>
      <c r="L8" s="9"/>
      <c r="M8" s="9"/>
    </row>
    <row r="9" spans="1:13" ht="14.4">
      <c r="A9" s="210" t="s">
        <v>553</v>
      </c>
      <c r="B9" s="208"/>
      <c r="C9" s="208"/>
      <c r="D9" s="208"/>
      <c r="E9" s="208"/>
      <c r="F9" s="208"/>
      <c r="G9" s="9"/>
      <c r="H9" s="9"/>
      <c r="I9" s="9"/>
      <c r="J9" s="9"/>
      <c r="K9" s="9"/>
      <c r="L9" s="9"/>
      <c r="M9" s="9"/>
    </row>
    <row r="10" spans="1:13" ht="14.4">
      <c r="A10" s="210" t="s">
        <v>554</v>
      </c>
      <c r="B10" s="208"/>
      <c r="C10" s="208"/>
      <c r="D10" s="208"/>
      <c r="E10" s="208"/>
      <c r="F10" s="208"/>
      <c r="G10" s="9"/>
      <c r="H10" s="9"/>
      <c r="I10" s="9"/>
      <c r="J10" s="9"/>
      <c r="K10" s="9"/>
      <c r="L10" s="9"/>
      <c r="M10" s="9"/>
    </row>
    <row r="11" spans="1:13" ht="14.4">
      <c r="A11" s="209"/>
      <c r="B11" s="208"/>
      <c r="C11" s="208"/>
      <c r="D11" s="208"/>
      <c r="E11" s="208"/>
      <c r="F11" s="208"/>
      <c r="G11" s="9"/>
      <c r="H11" s="9"/>
      <c r="I11" s="9"/>
      <c r="J11" s="9"/>
      <c r="K11" s="9"/>
      <c r="L11" s="9"/>
      <c r="M11" s="9"/>
    </row>
    <row r="12" spans="1:13" ht="15" customHeight="1">
      <c r="A12" s="412" t="s">
        <v>555</v>
      </c>
      <c r="B12" s="413" t="s">
        <v>556</v>
      </c>
      <c r="C12" s="414" t="s">
        <v>557</v>
      </c>
      <c r="D12" s="414"/>
      <c r="E12" s="414" t="s">
        <v>558</v>
      </c>
      <c r="F12" s="413" t="s">
        <v>550</v>
      </c>
      <c r="G12" s="9"/>
      <c r="H12" s="9"/>
      <c r="I12" s="9"/>
      <c r="J12" s="9"/>
      <c r="K12" s="9"/>
      <c r="L12" s="9"/>
      <c r="M12" s="9"/>
    </row>
    <row r="13" spans="1:13" ht="14.4">
      <c r="A13" s="412"/>
      <c r="B13" s="412"/>
      <c r="C13" s="211" t="s">
        <v>559</v>
      </c>
      <c r="D13" s="211" t="s">
        <v>560</v>
      </c>
      <c r="E13" s="414"/>
      <c r="F13" s="413"/>
      <c r="G13" s="9"/>
      <c r="H13" s="9"/>
      <c r="I13" s="9"/>
      <c r="J13" s="9"/>
      <c r="K13" s="9"/>
      <c r="L13" s="9"/>
      <c r="M13" s="9"/>
    </row>
    <row r="14" spans="1:13" ht="14.4">
      <c r="A14" s="212">
        <v>1</v>
      </c>
      <c r="B14" s="213" t="s">
        <v>561</v>
      </c>
      <c r="C14" s="214"/>
      <c r="D14" s="214"/>
      <c r="E14" s="215"/>
      <c r="F14" s="216"/>
      <c r="G14" s="9"/>
      <c r="H14" s="9"/>
      <c r="I14" s="9"/>
      <c r="J14" s="9"/>
      <c r="K14" s="9"/>
      <c r="L14" s="9"/>
      <c r="M14" s="9"/>
    </row>
    <row r="15" spans="1:13" ht="14.4">
      <c r="A15" s="212">
        <v>2</v>
      </c>
      <c r="B15" s="213" t="s">
        <v>562</v>
      </c>
      <c r="C15" s="214"/>
      <c r="D15" s="214"/>
      <c r="E15" s="215"/>
      <c r="F15" s="216"/>
      <c r="G15" s="9"/>
      <c r="H15" s="9"/>
      <c r="I15" s="9"/>
      <c r="J15" s="9"/>
      <c r="K15" s="9"/>
      <c r="L15" s="9"/>
      <c r="M15" s="9"/>
    </row>
    <row r="16" spans="1:13" ht="22.8">
      <c r="A16" s="212">
        <v>3</v>
      </c>
      <c r="B16" s="213" t="s">
        <v>563</v>
      </c>
      <c r="C16" s="214"/>
      <c r="D16" s="214"/>
      <c r="E16" s="215"/>
      <c r="F16" s="216" t="s">
        <v>564</v>
      </c>
      <c r="G16" s="9"/>
      <c r="H16" s="9"/>
      <c r="I16" s="9"/>
      <c r="J16" s="9"/>
      <c r="K16" s="9"/>
      <c r="L16" s="9"/>
      <c r="M16" s="9"/>
    </row>
    <row r="17" spans="1:13" ht="14.4">
      <c r="A17" s="212">
        <v>4</v>
      </c>
      <c r="B17" s="213" t="s">
        <v>565</v>
      </c>
      <c r="C17" s="214"/>
      <c r="D17" s="214"/>
      <c r="E17" s="215"/>
      <c r="F17" s="216"/>
      <c r="G17" s="9"/>
      <c r="H17" s="9"/>
      <c r="I17" s="9"/>
      <c r="J17" s="9"/>
      <c r="K17" s="9"/>
      <c r="L17" s="9"/>
      <c r="M17" s="9"/>
    </row>
    <row r="18" spans="1:13" ht="14.4">
      <c r="A18" s="212">
        <v>5</v>
      </c>
      <c r="B18" s="213" t="s">
        <v>566</v>
      </c>
      <c r="C18" s="214"/>
      <c r="D18" s="214"/>
      <c r="E18" s="215"/>
      <c r="F18" s="216"/>
      <c r="G18" s="9"/>
      <c r="H18" s="9"/>
      <c r="I18" s="9"/>
      <c r="J18" s="9"/>
      <c r="K18" s="9"/>
      <c r="L18" s="9"/>
      <c r="M18" s="9"/>
    </row>
    <row r="19" spans="1:13" ht="14.4">
      <c r="A19" s="212">
        <v>6</v>
      </c>
      <c r="B19" s="213" t="s">
        <v>549</v>
      </c>
      <c r="C19" s="215"/>
      <c r="D19" s="215"/>
      <c r="E19" s="215"/>
      <c r="F19" s="216" t="s">
        <v>567</v>
      </c>
      <c r="G19" s="9"/>
      <c r="H19" s="9"/>
      <c r="I19" s="9"/>
      <c r="J19" s="9"/>
      <c r="K19" s="9"/>
      <c r="L19" s="9"/>
      <c r="M19" s="9"/>
    </row>
    <row r="20" spans="1:13" ht="14.4">
      <c r="A20" s="212">
        <v>7</v>
      </c>
      <c r="B20" s="213" t="s">
        <v>568</v>
      </c>
      <c r="C20" s="215"/>
      <c r="D20" s="215"/>
      <c r="E20" s="215"/>
      <c r="F20" s="216" t="s">
        <v>567</v>
      </c>
      <c r="G20" s="9"/>
      <c r="H20" s="9"/>
      <c r="I20" s="9"/>
      <c r="J20" s="9"/>
      <c r="K20" s="9"/>
      <c r="L20" s="9"/>
      <c r="M20" s="9"/>
    </row>
    <row r="21" spans="1:13" ht="14.4">
      <c r="A21" s="212">
        <v>8</v>
      </c>
      <c r="B21" s="213" t="s">
        <v>569</v>
      </c>
      <c r="C21" s="215"/>
      <c r="D21" s="215"/>
      <c r="E21" s="215"/>
      <c r="F21" s="216" t="s">
        <v>570</v>
      </c>
      <c r="G21" s="9"/>
      <c r="H21" s="9"/>
      <c r="I21" s="9"/>
      <c r="J21" s="9"/>
      <c r="K21" s="9"/>
      <c r="L21" s="9"/>
      <c r="M21" s="9"/>
    </row>
    <row r="22" spans="1:13" ht="14.4">
      <c r="A22" s="212">
        <v>9</v>
      </c>
      <c r="B22" s="213" t="s">
        <v>571</v>
      </c>
      <c r="C22" s="215"/>
      <c r="D22" s="215"/>
      <c r="E22" s="215"/>
      <c r="F22" s="216" t="s">
        <v>570</v>
      </c>
      <c r="G22" s="9"/>
      <c r="H22" s="9"/>
      <c r="I22" s="9"/>
      <c r="J22" s="9"/>
      <c r="K22" s="9"/>
      <c r="L22" s="9"/>
      <c r="M22" s="9"/>
    </row>
    <row r="23" spans="1:13" ht="14.4">
      <c r="A23" s="212">
        <v>10</v>
      </c>
      <c r="B23" s="213" t="s">
        <v>572</v>
      </c>
      <c r="C23" s="215"/>
      <c r="D23" s="215"/>
      <c r="E23" s="215"/>
      <c r="F23" s="216" t="s">
        <v>570</v>
      </c>
      <c r="G23" s="9"/>
      <c r="H23" s="9"/>
      <c r="I23" s="9"/>
      <c r="J23" s="9"/>
      <c r="K23" s="9"/>
      <c r="L23" s="9"/>
      <c r="M23" s="9"/>
    </row>
    <row r="24" spans="1:13" ht="22.8">
      <c r="A24" s="212">
        <v>11</v>
      </c>
      <c r="B24" s="213" t="s">
        <v>573</v>
      </c>
      <c r="C24" s="215"/>
      <c r="D24" s="215"/>
      <c r="E24" s="215"/>
      <c r="F24" s="216" t="s">
        <v>570</v>
      </c>
      <c r="G24" s="9"/>
      <c r="H24" s="9"/>
      <c r="I24" s="9"/>
      <c r="J24" s="9"/>
      <c r="K24" s="9"/>
      <c r="L24" s="9"/>
      <c r="M24" s="9"/>
    </row>
    <row r="25" spans="1:13" ht="14.4">
      <c r="A25" s="212">
        <v>12</v>
      </c>
      <c r="B25" s="213" t="s">
        <v>574</v>
      </c>
      <c r="C25" s="215"/>
      <c r="D25" s="215"/>
      <c r="E25" s="215"/>
      <c r="F25" s="216" t="s">
        <v>570</v>
      </c>
      <c r="G25" s="9"/>
      <c r="H25" s="9"/>
      <c r="I25" s="9"/>
      <c r="J25" s="9"/>
      <c r="K25" s="9"/>
      <c r="L25" s="9"/>
      <c r="M25" s="9"/>
    </row>
    <row r="26" spans="1:13" ht="14.4">
      <c r="A26" s="208"/>
      <c r="B26" s="208"/>
      <c r="C26" s="208"/>
      <c r="D26" s="208"/>
      <c r="E26" s="208"/>
      <c r="F26" s="208"/>
      <c r="G26" s="9"/>
      <c r="H26" s="9"/>
      <c r="I26" s="9"/>
      <c r="J26" s="9"/>
      <c r="K26" s="9"/>
      <c r="L26" s="9"/>
      <c r="M26" s="9"/>
    </row>
    <row r="27" spans="1:13" ht="14.4">
      <c r="A27" s="209" t="s">
        <v>575</v>
      </c>
      <c r="B27" s="208"/>
      <c r="C27" s="208"/>
      <c r="D27" s="208"/>
      <c r="E27" s="208"/>
      <c r="F27" s="208"/>
      <c r="G27" s="9"/>
      <c r="H27" s="9"/>
      <c r="I27" s="9"/>
      <c r="J27" s="9"/>
      <c r="K27" s="9"/>
      <c r="L27" s="9"/>
      <c r="M27" s="9"/>
    </row>
    <row r="28" spans="1:13" ht="14.4">
      <c r="A28" s="208"/>
      <c r="B28" s="208"/>
      <c r="C28" s="208"/>
      <c r="D28" s="208"/>
      <c r="E28" s="208"/>
      <c r="F28" s="208"/>
      <c r="G28" s="9"/>
      <c r="H28" s="9"/>
      <c r="I28" s="9"/>
      <c r="J28" s="9"/>
      <c r="K28" s="9"/>
      <c r="L28" s="9"/>
      <c r="M28" s="9"/>
    </row>
    <row r="29" spans="1:13" ht="14.4">
      <c r="A29" s="208" t="s">
        <v>576</v>
      </c>
      <c r="B29" s="208"/>
      <c r="C29" s="208"/>
      <c r="D29" s="208"/>
      <c r="E29" s="208"/>
      <c r="F29" s="208"/>
      <c r="G29" s="9"/>
      <c r="H29" s="9"/>
      <c r="I29" s="9"/>
      <c r="J29" s="9"/>
      <c r="K29" s="9"/>
      <c r="L29" s="9"/>
      <c r="M29" s="9"/>
    </row>
    <row r="30" spans="1:13" ht="14.4">
      <c r="A30" s="208" t="s">
        <v>577</v>
      </c>
      <c r="B30" s="208"/>
      <c r="C30" s="208"/>
      <c r="D30" s="208"/>
      <c r="E30" s="208"/>
      <c r="F30" s="208"/>
      <c r="G30" s="9"/>
      <c r="H30" s="9"/>
      <c r="I30" s="9"/>
      <c r="J30" s="9"/>
      <c r="K30" s="9"/>
      <c r="L30" s="9"/>
      <c r="M30" s="9"/>
    </row>
    <row r="31" spans="1:13" ht="14.4">
      <c r="A31" s="217"/>
      <c r="B31" s="217"/>
      <c r="C31" s="217"/>
      <c r="D31" s="217"/>
      <c r="E31" s="217"/>
      <c r="F31" s="217"/>
    </row>
  </sheetData>
  <sheetProtection algorithmName="SHA-512" hashValue="gi89Fjzd20j1xFhEydkBsxgze/zb/2G4K2rpuC/70cPOyk95Ql0Mk0Vl/2j3UmyFB6Hj/Le8SMkS5pHwNNrFjw==" saltValue="/tgXsmvIjttKxkWLGHzeyw==" spinCount="100000" sheet="1" objects="1" scenarios="1"/>
  <mergeCells count="6">
    <mergeCell ref="D5:F5"/>
    <mergeCell ref="A12:A13"/>
    <mergeCell ref="B12:B13"/>
    <mergeCell ref="C12:D12"/>
    <mergeCell ref="E12:E13"/>
    <mergeCell ref="F12:F13"/>
  </mergeCells>
  <dataValidations count="2">
    <dataValidation type="decimal" errorStyle="warning" operator="greaterThan" allowBlank="1" showInputMessage="1" showErrorMessage="1" errorTitle="Preis pro Stunde!" error="Hier ist der Stundensatz einzutragen, er kann nicht unter dem Tariflohn liegen!" sqref="E14:E25" xr:uid="{00000000-0002-0000-0900-000000000000}">
      <formula1>10</formula1>
      <formula2>0</formula2>
    </dataValidation>
    <dataValidation type="decimal" operator="greaterThan" allowBlank="1" showInputMessage="1" showErrorMessage="1" sqref="C19:D25" xr:uid="{00000000-0002-0000-0900-000001000000}">
      <formula1>0</formula1>
      <formula2>0</formula2>
    </dataValidation>
  </dataValidations>
  <pageMargins left="0.7" right="0.7" top="0.78749999999999998" bottom="0.78749999999999998" header="0.511811023622047" footer="0.511811023622047"/>
  <pageSetup paperSize="9" scale="77"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3</vt:i4>
      </vt:variant>
    </vt:vector>
  </HeadingPairs>
  <TitlesOfParts>
    <vt:vector size="14" baseType="lpstr">
      <vt:lpstr>0. Vorbemerkungen</vt:lpstr>
      <vt:lpstr>1. Allgemeine Angaben</vt:lpstr>
      <vt:lpstr>2. SVS</vt:lpstr>
      <vt:lpstr>3. Leistungswerte</vt:lpstr>
      <vt:lpstr>4. Einzelraumkalkulation</vt:lpstr>
      <vt:lpstr>5. Objektbetreuung</vt:lpstr>
      <vt:lpstr>6. Mehraufwand</vt:lpstr>
      <vt:lpstr>7. Grundreinigung</vt:lpstr>
      <vt:lpstr>8. Regiearbeiten</vt:lpstr>
      <vt:lpstr>9.Wertungskriterien</vt:lpstr>
      <vt:lpstr>10. Übersichtstabelle</vt:lpstr>
      <vt:lpstr>'0. Vorbemerkungen'!Druckbereich</vt:lpstr>
      <vt:lpstr>'3. Leistungswerte'!Druckbereich</vt:lpstr>
      <vt:lpstr>'9.Wertungskriterien'!Druckbereich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Fehlinger Marc</dc:creator>
  <dc:description/>
  <cp:lastModifiedBy>Graf Elena</cp:lastModifiedBy>
  <cp:revision>1</cp:revision>
  <cp:lastPrinted>2026-07-28T06:11:58Z</cp:lastPrinted>
  <dcterms:created xsi:type="dcterms:W3CDTF">2025-07-21T07:20:45Z</dcterms:created>
  <dcterms:modified xsi:type="dcterms:W3CDTF">2026-08-04T06:31:21Z</dcterms:modified>
  <dc:language>de-DE</dc:language>
</cp:coreProperties>
</file>